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C:\Users\Jorge\Downloads\"/>
    </mc:Choice>
  </mc:AlternateContent>
  <xr:revisionPtr revIDLastSave="0" documentId="13_ncr:1_{FFD20136-E47B-4A4F-ABBF-A513EAB16A0D}"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840" tabRatio="787" firstSheet="5" activeTab="1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023" i="43" l="1"/>
  <c r="N745" i="43"/>
  <c r="M745" i="43"/>
  <c r="O85" i="43"/>
  <c r="O82" i="43" l="1"/>
  <c r="C3" i="53" l="1"/>
  <c r="D24" i="43" l="1"/>
  <c r="D23" i="43"/>
  <c r="D21" i="43"/>
  <c r="D20" i="43"/>
  <c r="D18" i="43"/>
  <c r="D17" i="43"/>
  <c r="D16"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1" i="30" s="1"/>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D15" i="43" s="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49" i="38"/>
  <c r="C48" i="38"/>
  <c r="C47" i="38"/>
  <c r="C46" i="38"/>
  <c r="C45" i="38"/>
  <c r="C44" i="38"/>
  <c r="C41" i="38"/>
  <c r="C40" i="38"/>
  <c r="C39" i="38"/>
  <c r="C38" i="38"/>
  <c r="C37" i="38"/>
  <c r="C35" i="38"/>
  <c r="C34" i="38"/>
  <c r="C33" i="38"/>
  <c r="C30" i="38"/>
  <c r="C29" i="38"/>
  <c r="C28" i="38"/>
  <c r="C26" i="38"/>
  <c r="C25" i="38"/>
  <c r="C23" i="38"/>
  <c r="C21" i="38"/>
  <c r="C20" i="38"/>
  <c r="C19" i="38"/>
  <c r="C18" i="38"/>
  <c r="C17" i="38"/>
  <c r="C16" i="38"/>
  <c r="C15" i="38"/>
  <c r="C14" i="38"/>
  <c r="C11" i="38"/>
  <c r="C10" i="38"/>
  <c r="C9" i="38"/>
  <c r="C8" i="38"/>
  <c r="C6" i="38"/>
  <c r="AC4" i="53"/>
  <c r="AC5" i="53"/>
  <c r="C145" i="38" s="1"/>
  <c r="AC6" i="53"/>
  <c r="AC7" i="53"/>
  <c r="AC8" i="53"/>
  <c r="AC9" i="53"/>
  <c r="C32" i="38" s="1"/>
  <c r="AC10" i="53"/>
  <c r="AC11" i="53"/>
  <c r="AC12" i="53"/>
  <c r="AC13" i="53"/>
  <c r="C13" i="38" s="1"/>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51" i="38" l="1"/>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B10" i="46" l="1"/>
  <c r="B29" i="45" s="1"/>
  <c r="AC2" i="47" s="1"/>
  <c r="A3" i="53"/>
  <c r="A4" i="53" s="1"/>
  <c r="A5" i="53" s="1"/>
  <c r="A6" i="53" s="1"/>
  <c r="A7" i="53" s="1"/>
  <c r="A8" i="53" s="1"/>
  <c r="A9" i="53" s="1"/>
  <c r="A10" i="53" s="1"/>
  <c r="A11" i="53" s="1"/>
  <c r="A12" i="53" s="1"/>
  <c r="A13" i="53" s="1"/>
  <c r="A14"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H2907" i="43" s="1"/>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J2907" i="43" s="1"/>
  <c r="I2908" i="43"/>
  <c r="H2908" i="43"/>
  <c r="G2908" i="43"/>
  <c r="F2908" i="43"/>
  <c r="F2907" i="43" s="1"/>
  <c r="E2908" i="43"/>
  <c r="D2908" i="43"/>
  <c r="N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I2876" i="43"/>
  <c r="H2876" i="43"/>
  <c r="G2876" i="43"/>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P2853" i="43" s="1"/>
  <c r="O2854" i="43"/>
  <c r="N2854" i="43"/>
  <c r="M2854" i="43"/>
  <c r="L2854" i="43"/>
  <c r="K2854" i="43"/>
  <c r="J2854" i="43"/>
  <c r="I2854" i="43"/>
  <c r="I2853" i="43" s="1"/>
  <c r="H2854" i="43"/>
  <c r="H2853" i="43" s="1"/>
  <c r="G2854" i="43"/>
  <c r="F2854" i="43"/>
  <c r="E2854" i="43"/>
  <c r="D2854" i="43"/>
  <c r="N2853" i="43"/>
  <c r="M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5" i="43" s="1"/>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H2544" i="43" s="1"/>
  <c r="G2545" i="43"/>
  <c r="F2545" i="43"/>
  <c r="F2544" i="43" s="1"/>
  <c r="E2545" i="43"/>
  <c r="E2544" i="43" s="1"/>
  <c r="D2545" i="43"/>
  <c r="D2544" i="43" s="1"/>
  <c r="L2544" i="43"/>
  <c r="J2544" i="43"/>
  <c r="P2543" i="43"/>
  <c r="P2542" i="43"/>
  <c r="P2541" i="43"/>
  <c r="P2540" i="43"/>
  <c r="P2539" i="43"/>
  <c r="P2538" i="43"/>
  <c r="P2537" i="43"/>
  <c r="P2536" i="43"/>
  <c r="P2535" i="43"/>
  <c r="P2534" i="43"/>
  <c r="P2533" i="43"/>
  <c r="P2532" i="43"/>
  <c r="P2531" i="43"/>
  <c r="P2530" i="43"/>
  <c r="P2529" i="43"/>
  <c r="P2528" i="43"/>
  <c r="P2527" i="43"/>
  <c r="P2526" i="43"/>
  <c r="P2523" i="43" s="1"/>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M2360" i="43" s="1"/>
  <c r="L2361" i="43"/>
  <c r="K2361" i="43"/>
  <c r="J2361" i="43"/>
  <c r="J2360" i="43" s="1"/>
  <c r="I2361" i="43"/>
  <c r="I2360" i="43" s="1"/>
  <c r="H2361" i="43"/>
  <c r="G2361" i="43"/>
  <c r="G2360" i="43" s="1"/>
  <c r="F2361" i="43"/>
  <c r="F2360" i="43" s="1"/>
  <c r="E2361" i="43"/>
  <c r="E2360" i="43" s="1"/>
  <c r="D2361" i="43"/>
  <c r="D2360" i="43" s="1"/>
  <c r="O2360" i="43"/>
  <c r="L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6" i="43" s="1"/>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P1861" i="43" s="1"/>
  <c r="O1861" i="43"/>
  <c r="N1861" i="43"/>
  <c r="M1861" i="43"/>
  <c r="L1861" i="43"/>
  <c r="K1861" i="43"/>
  <c r="J1861" i="43"/>
  <c r="J1860" i="43" s="1"/>
  <c r="I1861" i="43"/>
  <c r="I1860" i="43" s="1"/>
  <c r="H1861" i="43"/>
  <c r="G1861" i="43"/>
  <c r="F1861" i="43"/>
  <c r="E1861" i="43"/>
  <c r="D1861" i="43"/>
  <c r="D1860" i="43" s="1"/>
  <c r="O1860" i="43"/>
  <c r="N1860" i="43"/>
  <c r="L1860" i="43"/>
  <c r="G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8" i="43" s="1"/>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P1767" i="43" s="1"/>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P1620" i="43" s="1"/>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O1494" i="43" s="1"/>
  <c r="N1495" i="43"/>
  <c r="M1495" i="43"/>
  <c r="L1495" i="43"/>
  <c r="K1495" i="43"/>
  <c r="K1494" i="43" s="1"/>
  <c r="J1495" i="43"/>
  <c r="I1495" i="43"/>
  <c r="H1495" i="43"/>
  <c r="G1495" i="43"/>
  <c r="G1494" i="43" s="1"/>
  <c r="F1495" i="43"/>
  <c r="E1495" i="43"/>
  <c r="D1495" i="43"/>
  <c r="M1494" i="43"/>
  <c r="L1494" i="43"/>
  <c r="J1494" i="43"/>
  <c r="E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s="1"/>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P1108" i="43" s="1"/>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P1017" i="43" s="1"/>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P835" i="43" s="1"/>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K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P387" i="43" s="1"/>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K2907" i="43" l="1"/>
  <c r="G2907" i="43"/>
  <c r="K264" i="43"/>
  <c r="J264" i="43"/>
  <c r="N264" i="43"/>
  <c r="I264" i="43"/>
  <c r="M264" i="43"/>
  <c r="P2944" i="43"/>
  <c r="P2361" i="43"/>
  <c r="P2360" i="43" s="1"/>
  <c r="F1860" i="43"/>
  <c r="D1494" i="43"/>
  <c r="N743" i="43"/>
  <c r="M743" i="43"/>
  <c r="P1361" i="43"/>
  <c r="E743" i="43"/>
  <c r="D743" i="43"/>
  <c r="P926" i="43"/>
  <c r="F743" i="43"/>
  <c r="L743" i="43"/>
  <c r="E264" i="43"/>
  <c r="P744" i="43"/>
  <c r="P570" i="43"/>
  <c r="P478" i="43"/>
  <c r="F264" i="43"/>
  <c r="P346" i="43"/>
  <c r="P171" i="43"/>
  <c r="P130" i="43"/>
  <c r="P67" i="43"/>
  <c r="P35" i="43"/>
  <c r="P621" i="43"/>
  <c r="J743" i="43"/>
  <c r="P1523" i="43"/>
  <c r="I1494" i="43"/>
  <c r="P1829" i="43"/>
  <c r="P2045" i="43"/>
  <c r="P2557" i="43"/>
  <c r="G2544" i="43"/>
  <c r="O2544" i="43"/>
  <c r="P2691" i="43"/>
  <c r="D2853" i="43"/>
  <c r="L2853" i="43"/>
  <c r="G2853" i="43"/>
  <c r="K2853" i="43"/>
  <c r="O2853" i="43"/>
  <c r="L2907" i="43"/>
  <c r="G264" i="43"/>
  <c r="O264" i="43"/>
  <c r="H743" i="43"/>
  <c r="I743" i="43"/>
  <c r="F1494" i="43"/>
  <c r="N1494" i="43"/>
  <c r="H1494" i="43"/>
  <c r="P1963" i="43"/>
  <c r="P1860" i="43" s="1"/>
  <c r="E2907" i="43"/>
  <c r="I2907" i="43"/>
  <c r="M2907" i="43"/>
  <c r="G743" i="43"/>
  <c r="O743" i="43"/>
  <c r="P1732" i="43"/>
  <c r="P2137" i="43"/>
  <c r="H2360" i="43"/>
  <c r="K2360" i="43"/>
  <c r="I2544" i="43"/>
  <c r="P265" i="43"/>
  <c r="H264" i="43"/>
  <c r="P549" i="43"/>
  <c r="L264" i="43"/>
  <c r="P652" i="43"/>
  <c r="P1412" i="43"/>
  <c r="P1701" i="43"/>
  <c r="H1860" i="43"/>
  <c r="K1860" i="43"/>
  <c r="E1860" i="43"/>
  <c r="M1860" i="43"/>
  <c r="K2544" i="43"/>
  <c r="J2853" i="43"/>
  <c r="P2908" i="43"/>
  <c r="P3004" i="43"/>
  <c r="O2907" i="43"/>
  <c r="O13" i="43"/>
  <c r="P13" i="43" s="1"/>
  <c r="P3018" i="43"/>
  <c r="W147" i="45" s="1"/>
  <c r="D2907" i="43"/>
  <c r="P2545" i="43"/>
  <c r="P2544" i="43" s="1"/>
  <c r="P1495" i="43"/>
  <c r="D264" i="43"/>
  <c r="P20" i="43"/>
  <c r="P22" i="43"/>
  <c r="P15" i="43"/>
  <c r="P18" i="43"/>
  <c r="P9" i="43"/>
  <c r="P2907" i="43" l="1"/>
  <c r="P1494" i="43"/>
  <c r="P743" i="43"/>
  <c r="P26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P142" i="30" s="1"/>
  <c r="D134" i="47" s="1"/>
  <c r="D137" i="30"/>
  <c r="P13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H398" i="36"/>
  <c r="H5" i="37" s="1"/>
  <c r="G398" i="36"/>
  <c r="F398" i="36"/>
  <c r="E398" i="36"/>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L73" i="30" s="1"/>
  <c r="K74" i="30"/>
  <c r="J74" i="30"/>
  <c r="I74" i="30"/>
  <c r="H74" i="30"/>
  <c r="H73" i="30" s="1"/>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F34" i="30" s="1"/>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73" i="30" l="1"/>
  <c r="J34" i="30"/>
  <c r="E34" i="30"/>
  <c r="I34" i="30"/>
  <c r="M34" i="30"/>
  <c r="N34" i="30"/>
  <c r="H2" i="30"/>
  <c r="L2" i="30"/>
  <c r="E73" i="30"/>
  <c r="I73" i="30"/>
  <c r="M73" i="30"/>
  <c r="F5" i="37"/>
  <c r="J5" i="37"/>
  <c r="I2" i="30"/>
  <c r="M2" i="30"/>
  <c r="F73" i="30"/>
  <c r="J73" i="30"/>
  <c r="N73" i="30"/>
  <c r="M332" i="36"/>
  <c r="F2" i="30"/>
  <c r="J2" i="30"/>
  <c r="N2" i="30"/>
  <c r="G34" i="30"/>
  <c r="K34" i="30"/>
  <c r="O34" i="30"/>
  <c r="G73" i="30"/>
  <c r="K73" i="30"/>
  <c r="O73" i="30"/>
  <c r="G2" i="30"/>
  <c r="K2" i="30"/>
  <c r="O2" i="30"/>
  <c r="P29" i="30"/>
  <c r="D34" i="30"/>
  <c r="H34" i="30"/>
  <c r="L34" i="30"/>
  <c r="E5" i="37"/>
  <c r="I5" i="37"/>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K3" i="37" s="1"/>
  <c r="M14" i="36"/>
  <c r="D40" i="36"/>
  <c r="H40" i="36"/>
  <c r="L40" i="36"/>
  <c r="F40" i="36"/>
  <c r="J40" i="36"/>
  <c r="C105" i="36"/>
  <c r="G105" i="36"/>
  <c r="K105" i="36"/>
  <c r="F331" i="36"/>
  <c r="J331" i="36"/>
  <c r="H429" i="41"/>
  <c r="D6" i="37"/>
  <c r="H6" i="37"/>
  <c r="L6" i="37"/>
  <c r="G3" i="37" l="1"/>
  <c r="J3" i="37"/>
  <c r="F3" i="37"/>
  <c r="D3" i="37"/>
  <c r="AB121" i="45"/>
  <c r="E3" i="37"/>
  <c r="K14" i="37"/>
  <c r="K19" i="37" s="1"/>
  <c r="B57" i="46" s="1"/>
  <c r="C70" i="45" s="1"/>
  <c r="B70" i="45" s="1"/>
  <c r="BQ2" i="47" s="1"/>
  <c r="O157" i="30"/>
  <c r="H3" i="37"/>
  <c r="L3" i="37"/>
  <c r="I3" i="37"/>
  <c r="D2" i="30"/>
  <c r="P2" i="30" s="1"/>
  <c r="D4" i="47" s="1"/>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5" i="31" l="1"/>
  <c r="E9" i="3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<sst xmlns="http://schemas.openxmlformats.org/spreadsheetml/2006/main" count="7180" uniqueCount="3260">
  <si>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</si>
  <si>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</si>
  <si>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</si>
  <si>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</si>
  <si>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</si>
  <si>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</si>
  <si>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</si>
  <si>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</si>
  <si>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</si>
  <si>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</si>
  <si>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</si>
  <si>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</si>
  <si>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</si>
  <si>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</si>
  <si>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</si>
  <si>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</si>
  <si>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</si>
  <si>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</si>
  <si>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</si>
  <si>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</si>
  <si>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</si>
  <si>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</si>
  <si>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</si>
  <si>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</si>
  <si>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</si>
  <si>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</si>
  <si>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</si>
  <si>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</si>
  <si>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</si>
  <si>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</si>
  <si>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</si>
  <si>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</si>
  <si>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</si>
  <si>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</si>
  <si>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</si>
  <si>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</si>
  <si>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</si>
  <si>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</si>
  <si>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</si>
  <si>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</si>
  <si>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</si>
  <si>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</si>
  <si>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</si>
  <si>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</si>
  <si>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</si>
  <si>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</si>
  <si>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</si>
  <si>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</si>
  <si>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</si>
  <si>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</si>
  <si>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</si>
  <si>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</si>
  <si>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</si>
  <si>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</si>
  <si>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</si>
  <si>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</si>
  <si>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</si>
  <si>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</si>
  <si>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</si>
  <si>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</si>
  <si>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</si>
  <si>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</si>
  <si>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</si>
  <si>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</si>
  <si>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</si>
  <si>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</si>
  <si>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</si>
  <si>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</si>
  <si>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</si>
  <si>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</si>
  <si>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</si>
  <si>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</si>
  <si>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</si>
  <si>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</si>
  <si>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</si>
  <si>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</si>
  <si>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</si>
  <si>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</si>
  <si>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</si>
  <si>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</si>
  <si>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</si>
  <si>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</si>
  <si>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</si>
  <si>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</si>
  <si>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</si>
  <si>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</si>
  <si>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</si>
  <si>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</si>
  <si>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</si>
  <si>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</si>
  <si>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</si>
  <si>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</si>
  <si>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</si>
  <si>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</si>
  <si>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</si>
  <si>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</si>
  <si>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</si>
  <si>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</si>
  <si>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</si>
  <si>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</si>
  <si>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</si>
  <si>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</si>
  <si>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</si>
  <si>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</si>
  <si>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</si>
  <si>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</si>
  <si>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</si>
  <si>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</si>
  <si>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</si>
  <si>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</si>
  <si>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</si>
  <si>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</si>
  <si>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</si>
  <si>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</si>
  <si>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</si>
  <si>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</si>
  <si>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</si>
  <si>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</si>
  <si>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</si>
  <si>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</si>
  <si>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</si>
  <si>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</si>
  <si>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</si>
  <si>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</si>
  <si>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</si>
  <si>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</si>
  <si>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</si>
  <si>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</si>
  <si>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</si>
  <si>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</si>
  <si>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</si>
  <si>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</si>
  <si>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</si>
  <si>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</si>
  <si>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</si>
  <si>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</si>
  <si>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</si>
  <si>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</si>
  <si>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</si>
  <si>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</si>
  <si>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</si>
  <si>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</si>
  <si>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</si>
  <si>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</si>
  <si>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</si>
  <si>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</si>
  <si>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</si>
  <si>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</si>
  <si>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</si>
  <si>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</si>
  <si>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</si>
  <si>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</si>
  <si>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</si>
  <si>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</si>
  <si>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</si>
  <si>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</si>
  <si>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</si>
  <si>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</si>
  <si>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</si>
  <si>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</si>
  <si>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</si>
  <si>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</si>
  <si>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</si>
  <si>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</si>
  <si>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</si>
  <si>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</si>
  <si>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</si>
  <si>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</si>
  <si>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</si>
  <si>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</si>
  <si>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</si>
  <si>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</si>
  <si>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</si>
  <si>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</si>
  <si>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</si>
  <si>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</si>
  <si>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</si>
  <si>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</si>
  <si>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</si>
  <si>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</si>
  <si>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</si>
  <si>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</si>
  <si>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</si>
  <si>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</si>
  <si>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</si>
  <si>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</si>
  <si>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</si>
  <si>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</si>
  <si>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</si>
  <si>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</si>
  <si>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</si>
  <si>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</si>
  <si>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</si>
  <si>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</si>
  <si>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</si>
  <si>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</si>
  <si>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</si>
  <si>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</si>
  <si>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</si>
  <si>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</si>
  <si>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</si>
  <si>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</si>
  <si>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</si>
  <si>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</si>
  <si>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</si>
  <si>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</si>
  <si>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</si>
  <si>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</si>
  <si>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</si>
  <si>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</si>
  <si>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</si>
  <si>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</si>
  <si>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</si>
  <si>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</si>
  <si>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</si>
  <si>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</si>
  <si>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</si>
  <si>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</si>
  <si>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</si>
  <si>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</si>
  <si>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</si>
  <si>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</si>
  <si>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</si>
  <si>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</si>
  <si>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</si>
  <si>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</si>
  <si>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</si>
  <si>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</si>
  <si>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</si>
  <si>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</si>
  <si>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</si>
  <si>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</si>
  <si>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</si>
  <si>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</si>
  <si>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</si>
  <si>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</si>
  <si>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</si>
  <si>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</si>
  <si>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</si>
  <si>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</si>
  <si>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</si>
  <si>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</si>
  <si>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</si>
  <si>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</si>
  <si>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</si>
  <si>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</si>
  <si>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</si>
  <si>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</si>
  <si>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</si>
  <si>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</si>
  <si>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</si>
  <si>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</si>
  <si>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</si>
  <si>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</si>
  <si>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</si>
  <si>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</si>
  <si>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</si>
  <si>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</si>
  <si>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</si>
  <si>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</si>
  <si>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</si>
  <si>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</si>
  <si>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</si>
  <si>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</si>
  <si>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</si>
  <si>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</si>
  <si>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</si>
  <si>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</si>
  <si>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</si>
  <si>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</si>
  <si>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</si>
  <si>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</si>
  <si>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</si>
  <si>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</si>
  <si>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</si>
  <si>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</si>
  <si>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</si>
  <si>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</si>
  <si>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</si>
  <si>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</si>
  <si>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</si>
  <si>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</si>
  <si>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</si>
  <si>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</si>
  <si>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</si>
  <si>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</si>
  <si>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</si>
  <si>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</si>
  <si>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</si>
  <si>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</si>
  <si>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</si>
  <si>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</si>
  <si>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</si>
  <si>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</si>
  <si>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</si>
  <si>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</si>
  <si>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</si>
  <si>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</si>
  <si>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</si>
  <si>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</si>
  <si>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</si>
  <si>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</si>
  <si>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</si>
  <si>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</si>
  <si>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</si>
  <si>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</si>
  <si>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</si>
  <si>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</si>
  <si>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</si>
  <si>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</si>
  <si>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</si>
  <si>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</si>
  <si>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</si>
  <si>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</si>
  <si>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</si>
  <si>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</si>
  <si>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</si>
  <si>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</si>
  <si>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</si>
  <si>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</si>
  <si>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</si>
  <si>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</si>
  <si>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</si>
  <si>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</si>
  <si>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</si>
  <si>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</si>
  <si>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</si>
  <si>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</si>
  <si>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</si>
  <si>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</si>
  <si>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</si>
  <si>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</si>
  <si>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</si>
  <si>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</si>
  <si>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</si>
  <si>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</si>
  <si>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</si>
  <si>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</si>
  <si>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</si>
  <si>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</si>
  <si>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</si>
  <si>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</si>
  <si>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</si>
  <si>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</si>
  <si>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</si>
  <si>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</si>
  <si>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</si>
  <si>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</si>
  <si>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</si>
  <si>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</si>
  <si>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</si>
  <si>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</si>
  <si>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</si>
  <si>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</si>
  <si>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</si>
  <si>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</si>
  <si>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</si>
  <si>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</si>
  <si>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</si>
  <si>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</si>
  <si>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</si>
  <si>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</si>
  <si>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</si>
  <si>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</si>
  <si>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</si>
  <si>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</si>
  <si>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</si>
  <si>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</si>
  <si>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</si>
  <si>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</si>
  <si>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</si>
  <si>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</si>
  <si>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</si>
  <si>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</si>
  <si>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</si>
  <si>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</si>
  <si>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</si>
  <si>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</si>
  <si>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</si>
  <si>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</si>
  <si>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</si>
  <si>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</si>
  <si>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</si>
  <si>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</si>
  <si>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</si>
  <si>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</si>
  <si>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</si>
  <si>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</si>
  <si>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</si>
  <si>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</si>
  <si>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</si>
  <si>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</si>
  <si>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</si>
  <si>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</si>
  <si>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</si>
  <si>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</si>
  <si>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</si>
  <si>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</si>
  <si>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</si>
  <si>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</si>
  <si>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</si>
  <si>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</si>
  <si>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</si>
  <si>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</si>
  <si>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</si>
  <si>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</si>
  <si>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</si>
  <si>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</si>
  <si>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</si>
  <si>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</si>
  <si>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</si>
  <si>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</si>
  <si>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</si>
  <si>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</si>
  <si>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</si>
  <si>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</si>
  <si>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</si>
  <si>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</si>
  <si>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</si>
  <si>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</si>
  <si>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</si>
  <si>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</si>
  <si>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</si>
  <si>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</si>
  <si>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</si>
  <si>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</si>
  <si>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</si>
  <si>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</si>
  <si>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</si>
  <si>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</si>
  <si>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</si>
  <si>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</si>
  <si>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</si>
  <si>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</si>
  <si>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</si>
  <si>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</si>
  <si>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</si>
  <si>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</si>
  <si>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</si>
  <si>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</si>
  <si>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</si>
  <si>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</si>
  <si>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</si>
  <si>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</si>
  <si>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</si>
  <si>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</si>
  <si>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</si>
  <si>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</si>
  <si>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</si>
  <si>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</si>
  <si>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</si>
  <si>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</si>
  <si>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</si>
  <si>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</si>
  <si>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</si>
  <si>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</si>
  <si>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</si>
  <si>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</si>
  <si>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</si>
  <si>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</si>
  <si>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</si>
  <si>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</si>
  <si>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</si>
  <si>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</si>
  <si>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</si>
  <si>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</si>
  <si>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</si>
  <si>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</si>
  <si>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</si>
  <si>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</si>
  <si>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</si>
  <si>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</si>
  <si>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</si>
  <si>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</si>
  <si>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</si>
  <si>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</si>
  <si>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</si>
  <si>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</si>
  <si>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</si>
  <si>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</si>
  <si>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</si>
  <si>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</si>
  <si>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</si>
  <si>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</si>
  <si>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</si>
  <si>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</si>
  <si>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</si>
  <si>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</si>
  <si>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</si>
  <si>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</si>
  <si>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</si>
  <si>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</si>
  <si>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</si>
  <si>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</si>
  <si>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</si>
  <si>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</si>
  <si>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</si>
  <si>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</si>
  <si>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</si>
  <si>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</si>
  <si>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</si>
  <si>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</si>
  <si>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</si>
  <si>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</si>
  <si>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</si>
  <si>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</si>
  <si>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</si>
  <si>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</si>
  <si>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</si>
  <si>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</si>
  <si>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</si>
  <si>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</si>
  <si>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</si>
  <si>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</si>
  <si>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</si>
  <si>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</si>
  <si>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</si>
  <si>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</si>
  <si>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</si>
  <si>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</si>
  <si>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</si>
  <si>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</si>
  <si>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</si>
  <si>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</si>
  <si>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</si>
  <si>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</si>
  <si>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</si>
  <si>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</si>
  <si>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</si>
  <si>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</si>
  <si>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</si>
  <si>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</si>
  <si>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</si>
  <si>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</si>
  <si>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</si>
  <si>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</si>
  <si>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</si>
  <si>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</si>
  <si>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</si>
  <si>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</si>
  <si>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</si>
  <si>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</si>
  <si>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</si>
  <si>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</si>
  <si>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</si>
  <si>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</si>
  <si>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</si>
  <si>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</si>
  <si>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</si>
  <si>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</si>
  <si>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</si>
  <si>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</si>
  <si>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</si>
  <si>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</si>
  <si>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</si>
  <si>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</si>
  <si>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</si>
  <si>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</si>
  <si>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</si>
  <si>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</si>
  <si>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</si>
  <si>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</si>
  <si>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</si>
  <si>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</si>
  <si>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</si>
  <si>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</si>
  <si>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</si>
  <si>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</si>
  <si>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</si>
  <si>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</si>
  <si>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</si>
  <si>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</si>
  <si>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</si>
  <si>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</si>
  <si>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</si>
  <si>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</si>
  <si>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</si>
  <si>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</si>
  <si>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</si>
  <si>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</si>
  <si>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</si>
  <si>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</si>
  <si>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</si>
  <si>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</si>
  <si>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</si>
  <si>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</si>
  <si>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</si>
  <si>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</si>
  <si>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</si>
  <si>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</si>
  <si>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</si>
  <si>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</si>
  <si>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</si>
  <si>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</si>
  <si>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</si>
  <si>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</si>
  <si>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</si>
  <si>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</si>
  <si>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</si>
  <si>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</si>
  <si>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</si>
  <si>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</si>
  <si>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</si>
  <si>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</si>
  <si>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</si>
  <si>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</si>
  <si>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</si>
  <si>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</si>
  <si>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</si>
  <si>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</si>
  <si>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</si>
  <si>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</si>
  <si>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</si>
  <si>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</si>
  <si>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</si>
  <si>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</si>
  <si>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</si>
  <si>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</si>
  <si>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</si>
  <si>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</si>
  <si>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</si>
  <si>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</si>
  <si>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</si>
  <si>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</si>
  <si>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</si>
  <si>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</si>
  <si>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</si>
  <si>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</si>
  <si>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</si>
  <si>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</si>
  <si>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</si>
  <si>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</si>
  <si>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</si>
  <si>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</si>
  <si>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</si>
  <si>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</si>
  <si>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</si>
  <si>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</si>
  <si>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</si>
  <si>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</si>
  <si>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</si>
  <si>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</si>
  <si>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</si>
  <si>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</si>
  <si>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</si>
  <si>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</si>
  <si>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</si>
  <si>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</si>
  <si>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</si>
  <si>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</si>
  <si>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</si>
  <si>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</si>
  <si>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</si>
  <si>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</si>
  <si>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</si>
  <si>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</si>
  <si>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</si>
  <si>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</si>
  <si>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</si>
  <si>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</si>
  <si>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</si>
  <si>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</si>
  <si>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</si>
  <si>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</si>
  <si>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</si>
  <si>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</si>
  <si>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</si>
  <si>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</si>
  <si>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</si>
  <si>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</si>
  <si>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</si>
  <si>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</si>
  <si>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</si>
  <si>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</si>
  <si>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</si>
  <si>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</si>
  <si>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</si>
  <si>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</si>
  <si>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</si>
  <si>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</si>
  <si>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</si>
  <si>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</si>
  <si>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</si>
  <si>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</si>
  <si>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</si>
  <si>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</si>
  <si>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</si>
  <si>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</si>
  <si>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</si>
  <si>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</si>
  <si>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</si>
  <si>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</si>
  <si>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</si>
  <si>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</si>
  <si>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</si>
  <si>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</si>
  <si>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</si>
  <si>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</si>
  <si>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</si>
  <si>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</si>
  <si>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</si>
  <si>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</si>
  <si>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</si>
  <si>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</si>
  <si>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</si>
  <si>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</si>
  <si>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</si>
  <si>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</si>
  <si>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</si>
  <si>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</si>
  <si>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</si>
  <si>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</si>
  <si>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</si>
  <si>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</si>
  <si>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</si>
  <si>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</si>
  <si>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</si>
  <si>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</si>
  <si>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</si>
  <si>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</si>
  <si>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</si>
  <si>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</si>
  <si>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</si>
  <si>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</si>
  <si>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</si>
  <si>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</si>
  <si>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</si>
  <si>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</si>
  <si>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</si>
  <si>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</si>
  <si>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</si>
  <si>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</si>
  <si>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</si>
  <si>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</si>
  <si>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</si>
  <si>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</si>
  <si>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</si>
  <si>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</si>
  <si>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</si>
  <si>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</si>
  <si>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</si>
  <si>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</si>
  <si>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</si>
  <si>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</si>
  <si>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</si>
  <si>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</si>
  <si>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</si>
  <si>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</si>
  <si>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</si>
  <si>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</si>
  <si>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</si>
  <si>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</si>
  <si>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</si>
  <si>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</si>
  <si>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</si>
  <si>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</si>
  <si>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</si>
  <si>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</si>
  <si>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</si>
  <si>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</si>
  <si>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</si>
  <si>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</si>
  <si>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</si>
  <si>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</si>
  <si>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</si>
  <si>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</si>
  <si>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</si>
  <si>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</si>
  <si>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</si>
  <si>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</si>
  <si>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</si>
  <si>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</si>
  <si>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</si>
  <si>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</si>
  <si>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</si>
  <si>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</si>
  <si>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</si>
  <si>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</si>
  <si>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</si>
  <si>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</si>
  <si>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</si>
  <si>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</si>
  <si>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</si>
  <si>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</si>
  <si>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</si>
  <si>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</si>
  <si>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</si>
  <si>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</si>
  <si>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</si>
  <si>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</si>
  <si>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</si>
  <si>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</si>
  <si>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</si>
  <si>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</si>
  <si>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</si>
  <si>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</si>
  <si>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</si>
  <si>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</si>
  <si>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</si>
  <si>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</si>
  <si>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</si>
  <si>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</si>
  <si>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</si>
  <si>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</si>
  <si>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</si>
  <si>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</si>
  <si>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</si>
  <si>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</si>
  <si>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</si>
  <si>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</si>
  <si>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</si>
  <si>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</si>
  <si>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</si>
  <si>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</si>
  <si>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</si>
  <si>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</si>
  <si>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</si>
  <si>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</si>
  <si>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</si>
  <si>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</si>
  <si>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</si>
  <si>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</si>
  <si>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</si>
  <si>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</si>
  <si>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</si>
  <si>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</si>
  <si>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</si>
  <si>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</si>
  <si>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</si>
  <si>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</si>
  <si>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</si>
  <si>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</si>
  <si>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</si>
  <si>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</si>
  <si>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</si>
  <si>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</si>
  <si>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</si>
  <si>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</si>
  <si>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</si>
  <si>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</si>
  <si>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</si>
  <si>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</si>
  <si>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</si>
  <si>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</si>
  <si>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</si>
  <si>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</si>
  <si>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</si>
  <si>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</si>
  <si>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</si>
  <si>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</si>
  <si>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</si>
  <si>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</si>
  <si>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</si>
  <si>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</si>
  <si>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</si>
  <si>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</si>
  <si>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</si>
  <si>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</si>
  <si>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</si>
  <si>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</si>
  <si>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</si>
  <si>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</si>
  <si>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</si>
  <si>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</si>
  <si>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</si>
  <si>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</si>
  <si>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</si>
  <si>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</si>
  <si>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</si>
  <si>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</si>
  <si>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</si>
  <si>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</si>
  <si>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</si>
  <si>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</si>
  <si>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</si>
  <si>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</si>
  <si>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</si>
  <si>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</si>
  <si>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</si>
  <si>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</si>
  <si>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</si>
  <si>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</si>
  <si>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</si>
  <si>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</si>
  <si>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</si>
  <si>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</si>
  <si>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</si>
  <si>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</si>
  <si>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</si>
  <si>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</si>
  <si>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</si>
  <si>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</si>
  <si>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</si>
  <si>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</si>
  <si>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</si>
  <si>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</si>
  <si>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</si>
  <si>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</si>
  <si>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</si>
  <si>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</si>
  <si>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</si>
  <si>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</si>
  <si>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</si>
  <si>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</si>
  <si>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</si>
  <si>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</si>
  <si>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</si>
  <si>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</si>
  <si>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</si>
  <si>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</si>
  <si>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</si>
  <si>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</si>
  <si>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</si>
  <si>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</si>
  <si>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</si>
  <si>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</si>
  <si>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</si>
  <si>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</si>
  <si>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</si>
  <si>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</si>
  <si>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</si>
  <si>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</si>
  <si>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</si>
  <si>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</si>
  <si>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</si>
  <si>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</si>
  <si>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</si>
  <si>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</si>
  <si>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</si>
  <si>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</si>
  <si>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</si>
  <si>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</si>
  <si>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</si>
  <si>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</si>
  <si>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</si>
  <si>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</si>
  <si>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</si>
  <si>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</si>
  <si>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</si>
  <si>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</si>
  <si>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</si>
  <si>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</si>
  <si>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</si>
  <si>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</si>
  <si>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</si>
  <si>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</si>
  <si>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</si>
  <si>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</si>
  <si>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</si>
  <si>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</si>
  <si>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</si>
  <si>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</si>
  <si>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</si>
  <si>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</si>
  <si>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</si>
  <si>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</si>
  <si>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</si>
  <si>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</si>
  <si>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</si>
  <si>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</si>
  <si>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</si>
  <si>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</si>
  <si>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</si>
  <si>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</si>
  <si>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</si>
  <si>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</si>
  <si>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</si>
  <si>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</si>
  <si>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</si>
  <si>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</si>
  <si>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</si>
  <si>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</si>
  <si>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</si>
  <si>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</si>
  <si>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</si>
  <si>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</si>
  <si>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</si>
  <si>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</si>
  <si>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</si>
  <si>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</si>
  <si>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</si>
  <si>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</si>
  <si>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</si>
  <si>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</si>
  <si>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</si>
  <si>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</si>
  <si>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</si>
  <si>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</si>
  <si>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</si>
  <si>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</si>
  <si>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</si>
  <si>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</si>
  <si>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</si>
  <si>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</si>
  <si>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</si>
  <si>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</si>
  <si>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</si>
  <si>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</si>
  <si>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</si>
  <si>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</si>
  <si>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</si>
  <si>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</si>
  <si>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</si>
  <si>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</si>
  <si>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</si>
  <si>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</si>
  <si>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</si>
  <si>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</si>
  <si>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</si>
  <si>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</si>
  <si>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</si>
  <si>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</si>
  <si>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</si>
  <si>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</si>
  <si>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</si>
  <si>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</si>
  <si>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</si>
  <si>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</si>
  <si>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</si>
  <si>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</si>
  <si>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</si>
  <si>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</si>
  <si>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</si>
  <si>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</si>
  <si>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</si>
  <si>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</si>
  <si>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</si>
  <si>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</si>
  <si>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</si>
  <si>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</si>
  <si>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</si>
  <si>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</si>
  <si>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</si>
  <si>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</si>
  <si>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</si>
  <si>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</si>
  <si>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</si>
  <si>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</si>
  <si>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</si>
  <si>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</si>
  <si>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</si>
  <si>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</si>
  <si>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</si>
  <si>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</si>
  <si>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</si>
  <si>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</si>
  <si>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</si>
  <si>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</si>
  <si>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</si>
  <si>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</si>
  <si>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</si>
  <si>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</si>
  <si>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</si>
  <si>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</si>
  <si>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</si>
  <si>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</si>
  <si>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</si>
  <si>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</si>
  <si>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</si>
  <si>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</si>
  <si>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</si>
  <si>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</si>
  <si>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</si>
  <si>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</si>
  <si>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</si>
  <si>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</si>
  <si>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</si>
  <si>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</si>
  <si>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</si>
  <si>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</si>
  <si>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</si>
  <si>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</si>
  <si>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</si>
  <si>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</si>
  <si>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</si>
  <si>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</si>
  <si>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</si>
  <si>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</si>
  <si>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</si>
  <si>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</si>
  <si>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</si>
  <si>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</si>
  <si>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</si>
  <si>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</si>
  <si>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</si>
  <si>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</si>
  <si>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</si>
  <si>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</si>
  <si>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</si>
  <si>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</si>
  <si>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</si>
  <si>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</si>
  <si>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</si>
  <si>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</si>
  <si>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</si>
  <si>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</si>
  <si>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</si>
  <si>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</si>
  <si>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</si>
  <si>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</si>
  <si>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</si>
  <si>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</si>
  <si>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</si>
  <si>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</si>
  <si>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</si>
  <si>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</si>
  <si>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</si>
  <si>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</si>
  <si>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</si>
  <si>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</si>
  <si>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</si>
  <si>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</si>
  <si>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</si>
  <si>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</si>
  <si>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</si>
  <si>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</si>
  <si>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</si>
  <si>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</si>
  <si>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</si>
  <si>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</si>
  <si>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</si>
  <si>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</si>
  <si>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</si>
  <si>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</si>
  <si>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</si>
  <si>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</si>
  <si>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</si>
  <si>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</si>
  <si>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</si>
  <si>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</si>
  <si>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</si>
  <si>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</si>
  <si>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</si>
  <si>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</si>
  <si>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</si>
  <si>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</si>
  <si>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</si>
  <si>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</si>
  <si>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</si>
  <si>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</si>
  <si>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</si>
  <si>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</si>
  <si>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</si>
  <si>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</si>
  <si>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</si>
  <si>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</si>
  <si>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</si>
  <si>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</si>
  <si>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</si>
  <si>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</si>
  <si>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</si>
  <si>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</si>
  <si>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</si>
  <si>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</si>
  <si>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</si>
  <si>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</si>
  <si>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</si>
  <si>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</si>
  <si>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</si>
  <si>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</si>
  <si>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</si>
  <si>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</si>
  <si>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</si>
  <si>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</si>
  <si>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</si>
  <si>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</si>
  <si>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</si>
  <si>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</si>
  <si>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</si>
  <si>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</si>
  <si>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</si>
  <si>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</si>
  <si>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</si>
  <si>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</si>
  <si>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</si>
  <si>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</si>
  <si>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</si>
  <si>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</si>
  <si>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</si>
  <si>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</si>
  <si>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</si>
  <si>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</si>
  <si>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</si>
  <si>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</si>
  <si>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</si>
  <si>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</si>
  <si>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</si>
  <si>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</si>
  <si>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</si>
  <si>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</si>
  <si>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</si>
  <si>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</si>
  <si>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</si>
  <si>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</si>
  <si>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</si>
  <si>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</si>
  <si>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</si>
  <si>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</si>
  <si>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</si>
  <si>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</si>
  <si>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</si>
  <si>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</si>
  <si>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</si>
  <si>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</si>
  <si>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</si>
  <si>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</si>
  <si>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</si>
  <si>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</si>
  <si>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</si>
  <si>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</si>
  <si>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</si>
  <si>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</si>
  <si>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</si>
  <si>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</si>
  <si>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</si>
  <si>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</si>
  <si>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</si>
  <si>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</si>
  <si>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</si>
  <si>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</si>
  <si>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</si>
  <si>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</si>
  <si>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</si>
  <si>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</si>
  <si>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</si>
  <si>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</si>
  <si>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</si>
  <si>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</si>
  <si>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</si>
  <si>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</si>
  <si>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</si>
  <si>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</si>
  <si>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</si>
  <si>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</si>
  <si>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</si>
  <si>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</si>
  <si>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</si>
  <si>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</si>
  <si>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</si>
  <si>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</si>
  <si>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</si>
  <si>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</si>
  <si>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</si>
  <si>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</si>
  <si>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</si>
  <si>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</si>
  <si>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</si>
  <si>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</si>
  <si>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</si>
  <si>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</si>
  <si>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</si>
  <si>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</si>
  <si>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</si>
  <si>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</si>
  <si>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</si>
  <si>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</si>
  <si>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</si>
  <si>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</si>
  <si>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</si>
  <si>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</si>
  <si>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</si>
  <si>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</si>
  <si>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</si>
  <si>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</si>
  <si>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</si>
  <si>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</si>
  <si>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</si>
  <si>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</si>
  <si>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</si>
  <si>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</si>
  <si>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</si>
  <si>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</si>
  <si>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</si>
  <si>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</si>
  <si>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</si>
  <si>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</si>
  <si>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</si>
  <si>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</si>
  <si>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</si>
  <si>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</si>
  <si>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</si>
  <si>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</si>
  <si>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</si>
  <si>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</si>
  <si>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</si>
  <si>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</si>
  <si>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</si>
  <si>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</si>
  <si>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</si>
  <si>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</si>
  <si>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</si>
  <si>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</si>
  <si>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</si>
  <si>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</si>
  <si>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</si>
  <si>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</si>
  <si>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</si>
  <si>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</si>
  <si>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</si>
  <si>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</si>
  <si>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</si>
  <si>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</si>
  <si>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</si>
  <si>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</si>
  <si>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</si>
  <si>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</si>
  <si>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</si>
  <si>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</si>
  <si>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</si>
  <si>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</si>
  <si>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</si>
  <si>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</si>
  <si>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</si>
  <si>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</si>
  <si>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</si>
  <si>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</si>
  <si>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</si>
  <si>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</si>
  <si>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</si>
  <si>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</si>
  <si>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</si>
  <si>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</si>
  <si>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</si>
  <si>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</si>
  <si>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</si>
  <si>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</si>
  <si>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</si>
  <si>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</si>
  <si>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</si>
  <si>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</si>
  <si>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</si>
  <si>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</si>
  <si>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</si>
  <si>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</si>
  <si>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</si>
  <si>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</si>
  <si>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</si>
  <si>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</si>
  <si>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</si>
  <si>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</si>
  <si>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</si>
  <si>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</si>
  <si>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</si>
  <si>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</si>
  <si>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</si>
  <si>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</si>
  <si>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</si>
  <si>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</si>
  <si>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</si>
  <si>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</si>
  <si>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</si>
  <si>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</si>
  <si>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</si>
  <si>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</si>
  <si>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</si>
  <si>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</si>
  <si>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</si>
  <si>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</si>
  <si>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</si>
  <si>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</si>
  <si>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</si>
  <si>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</si>
  <si>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</si>
  <si>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</si>
  <si>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</si>
  <si>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</si>
  <si>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</si>
  <si>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</si>
  <si>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</si>
  <si>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</si>
  <si>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</si>
  <si>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</si>
  <si>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</si>
  <si>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</si>
  <si>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</si>
  <si>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</si>
  <si>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</si>
  <si>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</si>
  <si>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</si>
  <si>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</si>
  <si>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</si>
  <si>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</si>
  <si>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</si>
  <si>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</si>
  <si>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</si>
  <si>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</si>
  <si>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</si>
  <si>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</si>
  <si>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</si>
  <si>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</si>
  <si>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</si>
  <si>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</si>
  <si>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</si>
  <si>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</si>
  <si>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</si>
  <si>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</si>
  <si>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</si>
  <si>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</si>
  <si>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</si>
  <si>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</si>
  <si>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</si>
  <si>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</si>
  <si>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</si>
  <si>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</si>
  <si>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</si>
  <si>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</si>
  <si>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</si>
  <si>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</si>
  <si>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</si>
  <si>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</si>
  <si>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</si>
  <si>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</si>
  <si>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</si>
  <si>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</si>
  <si>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</si>
  <si>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</si>
  <si>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</si>
  <si>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</si>
  <si>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</si>
  <si>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</si>
  <si>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</si>
  <si>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</si>
  <si>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</si>
  <si>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</si>
  <si>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</si>
  <si>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</si>
  <si>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</si>
  <si>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</si>
  <si>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</si>
  <si>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</si>
  <si>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</si>
  <si>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</si>
  <si>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</si>
  <si>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</si>
  <si>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</si>
  <si>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</si>
  <si>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</si>
  <si>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</si>
  <si>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</si>
  <si>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</si>
  <si>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</si>
  <si>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</si>
  <si>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</si>
  <si>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</si>
  <si>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</si>
  <si>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</si>
  <si>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</si>
  <si>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</si>
  <si>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</si>
  <si>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</si>
  <si>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</si>
  <si>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</si>
  <si>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</si>
  <si>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</si>
  <si>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</si>
  <si>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</si>
  <si>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</si>
  <si>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</si>
  <si>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</si>
  <si>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</si>
  <si>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</si>
  <si>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</si>
  <si>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</si>
  <si>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</si>
  <si>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</si>
  <si>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</si>
  <si>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</si>
  <si>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</si>
  <si>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</si>
  <si>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</si>
  <si>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</si>
  <si>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</si>
  <si>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</si>
  <si>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</si>
  <si>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</si>
  <si>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</si>
  <si>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</si>
  <si>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</si>
  <si>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</si>
  <si>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</si>
  <si>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</si>
  <si>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</si>
  <si>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</si>
  <si>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</si>
  <si>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</si>
  <si>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</si>
  <si>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</si>
  <si>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</si>
  <si>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</si>
  <si>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</si>
  <si>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</si>
  <si>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</si>
  <si>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</si>
  <si>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</si>
  <si>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</si>
  <si>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</si>
  <si>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</si>
  <si>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</si>
  <si>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</si>
  <si>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</si>
  <si>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</si>
  <si>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</si>
  <si>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</si>
  <si>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</si>
  <si>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</si>
  <si>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</si>
  <si>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</si>
  <si>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</si>
  <si>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</si>
  <si>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</si>
  <si>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</si>
  <si>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</si>
  <si>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</si>
  <si>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</si>
  <si>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</si>
  <si>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</si>
  <si>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</si>
  <si>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</si>
  <si>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</si>
  <si>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</si>
  <si>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</si>
  <si>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</si>
  <si>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</si>
  <si>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</si>
  <si>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</si>
  <si>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</si>
  <si>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</si>
  <si>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</si>
  <si>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</si>
  <si>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</si>
  <si>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</si>
  <si>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</si>
  <si>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</si>
  <si>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</si>
  <si>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</si>
  <si>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</si>
  <si>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</si>
  <si>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</si>
  <si>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</si>
  <si>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</si>
  <si>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</si>
  <si>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</si>
  <si>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</si>
  <si>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</si>
  <si>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</si>
  <si>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</si>
  <si>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</si>
  <si>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</si>
  <si>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</si>
  <si>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</si>
  <si>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</si>
  <si>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</si>
  <si>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</si>
  <si>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</si>
  <si>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</si>
  <si>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</si>
  <si>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</si>
  <si>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</si>
  <si>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</si>
  <si>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</si>
  <si>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</si>
  <si>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</si>
  <si>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</si>
  <si>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</si>
  <si>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</si>
  <si>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</si>
  <si>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</si>
  <si>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</si>
  <si>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</si>
  <si>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</si>
  <si>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</si>
  <si>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</si>
  <si>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</si>
  <si>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</si>
  <si>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</si>
  <si>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</si>
  <si>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</si>
  <si>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</si>
  <si>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</si>
  <si>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</si>
  <si>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</si>
  <si>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</si>
  <si>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</si>
  <si>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</si>
  <si>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</si>
  <si>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</si>
  <si>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</si>
  <si>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</si>
  <si>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</si>
  <si>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</si>
  <si>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</si>
  <si>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</si>
  <si>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</si>
  <si>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</si>
  <si>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</si>
  <si>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</si>
  <si>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</si>
  <si>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</si>
  <si>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</si>
  <si>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</si>
  <si>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</si>
  <si>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</si>
  <si>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</si>
  <si>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</si>
  <si>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</si>
  <si>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</si>
  <si>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</si>
  <si>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</si>
  <si>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</si>
  <si>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</si>
  <si>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</si>
  <si>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</si>
  <si>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</si>
  <si>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</si>
  <si>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</si>
  <si>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</si>
  <si>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</si>
  <si>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</si>
  <si>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</si>
  <si>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</si>
  <si>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</si>
  <si>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</si>
  <si>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</si>
  <si>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</si>
  <si>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</si>
  <si>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</si>
  <si>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</si>
  <si>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</si>
  <si>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</si>
  <si>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</si>
  <si>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</si>
  <si>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</si>
  <si>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</si>
  <si>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</si>
  <si>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</si>
  <si>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</si>
  <si>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</si>
  <si>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</si>
  <si>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</si>
  <si>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</si>
  <si>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</si>
  <si>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</si>
  <si>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</si>
  <si>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</si>
  <si>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</si>
  <si>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</si>
  <si>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</si>
  <si>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</si>
  <si>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</si>
  <si>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</si>
  <si>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</si>
  <si>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</si>
  <si>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</si>
  <si>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</si>
  <si>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</si>
  <si>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</si>
  <si>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</si>
  <si>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</si>
  <si>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</si>
  <si>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</si>
  <si>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</si>
  <si>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</si>
  <si>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</si>
  <si>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</si>
  <si>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</si>
  <si>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</si>
  <si>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</si>
  <si>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</si>
  <si>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</si>
  <si>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</si>
  <si>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</si>
  <si>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</si>
  <si>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</si>
  <si>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</si>
  <si>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</si>
  <si>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</si>
  <si>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</si>
  <si>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</si>
  <si>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</si>
  <si>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</si>
  <si>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</si>
  <si>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</si>
  <si>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</si>
  <si>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</si>
  <si>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</si>
  <si>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</si>
  <si>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</si>
  <si>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</si>
  <si>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</si>
  <si>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</si>
  <si>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</si>
  <si>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</si>
  <si>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</si>
  <si>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</si>
  <si>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</si>
  <si>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</si>
  <si>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</si>
  <si>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</si>
  <si>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</si>
  <si>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</si>
  <si>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</si>
  <si>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</si>
  <si>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</si>
  <si>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</si>
  <si>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</si>
  <si>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</si>
  <si>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</si>
  <si>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</si>
  <si>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</si>
  <si>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</si>
  <si>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</si>
  <si>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</si>
  <si>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</si>
  <si>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</si>
  <si>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</si>
  <si>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</si>
  <si>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</si>
  <si>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</si>
  <si>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</si>
  <si>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</si>
  <si>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</si>
  <si>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</si>
  <si>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</si>
  <si>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</si>
  <si>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</si>
  <si>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</si>
  <si>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</si>
  <si>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</si>
  <si>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</si>
  <si>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</si>
  <si>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</si>
  <si>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</si>
  <si>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</si>
  <si>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</si>
  <si>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</si>
  <si>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</si>
  <si>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</si>
  <si>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</si>
  <si>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</si>
  <si>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</si>
  <si>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</si>
  <si>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</si>
  <si>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</si>
  <si>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</si>
  <si>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</si>
  <si>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</si>
  <si>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</si>
  <si>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</si>
  <si>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</si>
  <si>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</si>
  <si>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</si>
  <si>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</si>
  <si>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</si>
  <si>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</si>
  <si>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</si>
  <si>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</si>
  <si>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</si>
  <si>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</si>
  <si>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</si>
  <si>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</si>
  <si>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</si>
  <si>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</si>
  <si>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</si>
  <si>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</si>
  <si>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</si>
  <si>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</si>
  <si>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</si>
  <si>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</si>
  <si>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</si>
  <si>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</si>
  <si>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</si>
  <si>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</si>
  <si>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</si>
  <si>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</si>
  <si>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</si>
  <si>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</si>
  <si>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</si>
  <si>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</si>
  <si>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</si>
  <si>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</si>
  <si>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</si>
  <si>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</si>
  <si>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</si>
  <si>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</si>
  <si>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</si>
  <si>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</si>
  <si>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</si>
  <si>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</si>
  <si>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</si>
  <si>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</si>
  <si>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</si>
  <si>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</si>
  <si>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</si>
  <si>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</si>
  <si>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</si>
  <si>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</si>
  <si>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</si>
  <si>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</si>
  <si>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</si>
  <si>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</si>
  <si>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</si>
  <si>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</si>
  <si>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</si>
  <si>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</si>
  <si>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</si>
  <si>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</si>
  <si>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</si>
  <si>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</si>
  <si>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</si>
  <si>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</si>
  <si>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</si>
  <si>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</si>
  <si>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</si>
  <si>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</si>
  <si>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</si>
  <si>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</si>
  <si>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</si>
  <si>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</si>
  <si>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</si>
  <si>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</si>
  <si>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</si>
  <si>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</si>
  <si>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</si>
  <si>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</si>
  <si>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</si>
  <si>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</si>
  <si>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</si>
  <si>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</si>
  <si>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</si>
  <si>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</si>
  <si>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</si>
  <si>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</si>
  <si>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</si>
  <si>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</si>
  <si>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</si>
  <si>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</si>
  <si>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</si>
  <si>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</si>
  <si>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</si>
  <si>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</si>
  <si>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</si>
  <si>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</si>
  <si>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</si>
  <si>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</si>
  <si>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</si>
  <si>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</si>
  <si>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</si>
  <si>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</si>
  <si>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</si>
  <si>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</si>
  <si>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</si>
  <si>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</si>
  <si>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</si>
  <si>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</si>
  <si>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</si>
  <si>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</si>
  <si>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</si>
  <si>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</si>
  <si>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</si>
  <si>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</si>
  <si>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</si>
  <si>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</si>
  <si>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</si>
  <si>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</si>
  <si>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</si>
  <si>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</si>
  <si>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</si>
  <si>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</si>
  <si>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</si>
  <si>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</si>
  <si>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</si>
  <si>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</si>
  <si>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</si>
  <si>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</si>
  <si>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</si>
  <si>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</si>
  <si>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</si>
  <si>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</si>
  <si>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</si>
  <si>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</si>
  <si>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</si>
  <si>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</si>
  <si>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</si>
  <si>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</si>
  <si>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</si>
  <si>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</si>
  <si>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</si>
  <si>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</si>
  <si>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</si>
  <si>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</si>
  <si>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</si>
  <si>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</si>
  <si>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</si>
  <si>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</si>
  <si>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</si>
  <si>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</si>
  <si>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</si>
  <si>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</si>
  <si>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</si>
  <si>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</si>
  <si>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</si>
  <si>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</si>
  <si>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</si>
  <si>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</si>
  <si>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</si>
  <si>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</si>
  <si>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</si>
  <si>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</si>
  <si>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</si>
  <si>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</si>
  <si>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</si>
  <si>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</si>
  <si>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</si>
  <si>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</si>
  <si>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</si>
  <si>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</si>
  <si>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</si>
  <si>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</si>
  <si>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</si>
  <si>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</si>
  <si>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</si>
  <si>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</si>
  <si>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</si>
  <si>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</si>
  <si>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</si>
  <si>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</si>
  <si>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</si>
  <si>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</si>
  <si>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</si>
  <si>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</si>
  <si>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</si>
  <si>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</si>
  <si>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</si>
  <si>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</si>
  <si>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</si>
  <si>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</si>
  <si>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</si>
  <si>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</si>
  <si>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</si>
  <si>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</si>
  <si>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</si>
  <si>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</si>
  <si>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</si>
  <si>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</si>
  <si>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</si>
  <si>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</si>
  <si>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</si>
  <si>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</si>
  <si>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</si>
  <si>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</si>
  <si>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</si>
  <si>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</si>
  <si>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</si>
  <si>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</si>
  <si>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</si>
  <si>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</si>
  <si>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</si>
  <si>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</si>
  <si>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</si>
  <si>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</si>
  <si>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</si>
  <si>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</si>
  <si>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</si>
  <si>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</si>
  <si>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</si>
  <si>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</si>
  <si>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</si>
  <si>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</si>
  <si>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</si>
  <si>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</si>
  <si>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</si>
  <si>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</si>
  <si>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</si>
  <si>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</si>
  <si>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</si>
  <si>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</si>
  <si>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</si>
  <si>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</si>
  <si>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</si>
  <si>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</si>
  <si>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</si>
  <si>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</si>
  <si>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</si>
  <si>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</si>
  <si>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</si>
  <si>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</si>
  <si>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</si>
  <si>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</si>
  <si>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</si>
  <si>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</si>
  <si>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</si>
  <si>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</si>
  <si>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</si>
  <si>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</si>
  <si>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</si>
  <si>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</si>
  <si>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</si>
  <si>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</si>
  <si>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</si>
  <si>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</si>
  <si>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</si>
  <si>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</si>
  <si>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</si>
  <si>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</si>
  <si>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</si>
  <si>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</si>
  <si>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</si>
  <si>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</si>
  <si>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</si>
  <si>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</si>
  <si>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</si>
  <si>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</si>
  <si>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</si>
  <si>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</si>
  <si>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</si>
  <si>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</si>
  <si>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</si>
  <si>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</si>
  <si>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</si>
  <si>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</si>
  <si>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</si>
  <si>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</si>
  <si>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</si>
  <si>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</si>
  <si>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</si>
  <si>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</si>
  <si>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</si>
  <si>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</si>
  <si>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</si>
  <si>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</si>
  <si>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</si>
  <si>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</si>
  <si>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</si>
  <si>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</si>
  <si>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</si>
  <si>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</si>
  <si>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</si>
  <si>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</si>
  <si>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</si>
  <si>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</si>
  <si>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</si>
  <si>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</si>
  <si>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</si>
  <si>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</si>
  <si>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</si>
  <si>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</si>
  <si>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</si>
  <si>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</si>
  <si>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</si>
  <si>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</si>
  <si>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</si>
  <si>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</si>
  <si>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</si>
  <si>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</si>
  <si>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</si>
  <si>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</si>
  <si>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</si>
  <si>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</si>
  <si>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</si>
  <si>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</si>
  <si>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</si>
  <si>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</si>
  <si>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</si>
  <si>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</si>
  <si>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</si>
  <si>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</si>
  <si>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</si>
  <si>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</si>
  <si>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</si>
  <si>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</si>
  <si>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</si>
  <si>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</si>
  <si>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</si>
  <si>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</si>
  <si>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</si>
  <si>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</si>
  <si>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</si>
  <si>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</si>
  <si>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</si>
  <si>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</si>
  <si>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</si>
  <si>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</si>
  <si>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</si>
  <si>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</si>
  <si>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</si>
  <si>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</si>
  <si>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</si>
  <si>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</si>
  <si>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</si>
  <si>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</si>
  <si>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</si>
  <si>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</si>
  <si>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</si>
  <si>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</si>
  <si>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</si>
  <si>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</si>
  <si>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</si>
  <si>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</si>
  <si>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</si>
  <si>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</si>
  <si>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</si>
  <si>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</si>
  <si>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</si>
  <si>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</si>
  <si>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</si>
  <si>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</si>
  <si>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</si>
  <si>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</si>
  <si>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</si>
  <si>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</si>
  <si>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</si>
  <si>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</si>
  <si>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</si>
  <si>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</si>
  <si>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</si>
  <si>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</si>
  <si>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</si>
  <si>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</si>
  <si>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</si>
  <si>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</si>
  <si>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</si>
  <si>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</si>
  <si>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</si>
  <si>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</si>
  <si>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</si>
  <si>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</si>
  <si>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</si>
  <si>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</si>
  <si>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</si>
  <si>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</si>
  <si>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</si>
  <si>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</si>
  <si>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</si>
  <si>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</si>
  <si>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</si>
  <si>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</si>
  <si>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</si>
  <si>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</si>
  <si>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</si>
  <si>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</si>
  <si>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</si>
  <si>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</si>
  <si>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</si>
  <si>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</si>
  <si>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</si>
  <si>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</si>
  <si>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</si>
  <si>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</si>
  <si>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</si>
  <si>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</si>
  <si>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</si>
  <si>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</si>
  <si>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</si>
  <si>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</si>
  <si>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</si>
  <si>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</si>
  <si>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</si>
  <si>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</si>
  <si>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</si>
  <si>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</si>
  <si>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</si>
  <si>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</si>
  <si>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</si>
  <si>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</si>
  <si>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</si>
  <si>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</si>
  <si>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</si>
  <si>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</si>
  <si>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</si>
  <si>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</si>
  <si>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</si>
  <si>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</si>
  <si>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</si>
  <si>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</si>
  <si>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</si>
  <si>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</si>
  <si>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</si>
  <si>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</si>
  <si>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</si>
  <si>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</si>
  <si>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</si>
  <si>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</si>
  <si>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</si>
  <si>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</si>
  <si>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</si>
  <si>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</si>
  <si>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</si>
  <si>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</si>
  <si>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</si>
  <si>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</si>
  <si>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</si>
  <si>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</si>
  <si>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</si>
  <si>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</si>
  <si>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</si>
  <si>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</si>
  <si>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</si>
  <si>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</si>
  <si>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</si>
  <si>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</si>
  <si>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</si>
  <si>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</si>
  <si>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</si>
  <si>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</si>
  <si>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</si>
  <si>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</si>
  <si>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</si>
  <si>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</si>
  <si>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</si>
  <si>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</si>
  <si>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</si>
  <si>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</si>
  <si>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</si>
  <si>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</si>
  <si>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</si>
  <si>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</si>
  <si>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</si>
  <si>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</si>
  <si>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</si>
  <si>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</si>
  <si>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</si>
  <si>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</si>
  <si>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</si>
  <si>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</si>
  <si>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</si>
  <si>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</si>
  <si>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</si>
  <si>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</si>
  <si>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</si>
  <si>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</si>
  <si>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</si>
  <si>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</si>
  <si>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</si>
  <si>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</si>
  <si>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</si>
  <si>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</si>
  <si>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</si>
  <si>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</si>
  <si>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</si>
  <si>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</si>
  <si>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</si>
  <si>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</si>
  <si>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</si>
  <si>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</si>
  <si>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</si>
  <si>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</si>
  <si>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</si>
  <si>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</si>
  <si>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</si>
  <si>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</si>
  <si>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</si>
  <si>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</si>
  <si>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</si>
  <si>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</si>
  <si>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</si>
  <si>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</si>
  <si>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</si>
  <si>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</si>
  <si>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</si>
  <si>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</si>
  <si>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</si>
  <si>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</si>
  <si>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</si>
  <si>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</si>
  <si>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</si>
  <si>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</si>
  <si>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</si>
  <si>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</si>
  <si>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</si>
  <si>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</si>
  <si>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</si>
  <si>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</si>
  <si>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</si>
  <si>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</si>
  <si>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</si>
  <si>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</si>
  <si>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</si>
  <si>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</si>
  <si>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</si>
  <si>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</si>
  <si>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</si>
  <si>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</si>
  <si>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</si>
  <si>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</si>
  <si>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</si>
  <si>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</si>
  <si>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</si>
  <si>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</si>
  <si>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</si>
  <si>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</si>
  <si>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</si>
  <si>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</si>
  <si>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</si>
  <si>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</si>
  <si>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</si>
  <si>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</si>
  <si>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</si>
  <si>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</si>
  <si>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</si>
  <si>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</si>
  <si>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</si>
  <si>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</si>
  <si>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</si>
  <si>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</si>
  <si>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</si>
  <si>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</si>
  <si>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</si>
  <si>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</si>
  <si>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</si>
  <si>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</si>
  <si>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</si>
  <si>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</si>
  <si>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</si>
  <si>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</si>
  <si>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</si>
  <si>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</si>
  <si>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</si>
  <si>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</si>
  <si>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</si>
  <si>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</si>
  <si>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</si>
  <si>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</si>
  <si>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</si>
  <si>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</si>
  <si>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</si>
  <si>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</si>
  <si>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</si>
  <si>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</si>
  <si>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</si>
  <si>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</si>
  <si>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</si>
  <si>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</si>
  <si>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</si>
  <si>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</si>
  <si>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</si>
  <si>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</si>
  <si>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</si>
  <si>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</si>
  <si>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</si>
  <si>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</si>
  <si>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</si>
  <si>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</si>
  <si>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</si>
  <si>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</si>
  <si>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</si>
  <si>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</si>
  <si>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</si>
  <si>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</si>
  <si>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</si>
  <si>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</si>
  <si>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</si>
  <si>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</si>
  <si>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</si>
  <si>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</si>
  <si>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</si>
  <si>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</si>
  <si>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</si>
  <si>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</si>
  <si>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</si>
  <si>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</si>
  <si>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</si>
  <si>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</si>
  <si>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</si>
  <si>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</si>
  <si>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</si>
  <si>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</si>
  <si>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</si>
  <si>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</si>
  <si>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</si>
  <si>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</si>
  <si>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</si>
  <si>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</si>
  <si>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</si>
  <si>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</si>
  <si>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</si>
  <si>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</si>
  <si>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</si>
  <si>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</si>
  <si>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</si>
  <si>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</si>
  <si>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</si>
  <si>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</si>
  <si>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</si>
  <si>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</si>
  <si>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</si>
  <si>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</si>
  <si>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</si>
  <si>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</si>
  <si>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</si>
  <si>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</si>
  <si>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</si>
  <si>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</si>
  <si>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</si>
  <si>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</si>
  <si>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</si>
  <si>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</si>
  <si>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</si>
  <si>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</si>
  <si>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</si>
  <si>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</si>
  <si>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</si>
  <si>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</si>
  <si>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</si>
  <si>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</si>
  <si>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</si>
  <si>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</si>
  <si>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</si>
  <si>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</si>
  <si>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</si>
  <si>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</si>
  <si>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</si>
  <si>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</si>
  <si>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</si>
  <si>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</si>
  <si>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</si>
  <si>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</si>
  <si>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</si>
  <si>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</si>
  <si>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</si>
  <si>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</si>
  <si>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</si>
  <si>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</si>
  <si>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</si>
  <si>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</si>
  <si>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</si>
  <si>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</si>
  <si>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</si>
  <si>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</si>
  <si>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</si>
  <si>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</si>
  <si>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</si>
  <si>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</si>
  <si>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</si>
  <si>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</si>
  <si>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</si>
  <si>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</si>
  <si>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</si>
  <si>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</si>
  <si>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</si>
  <si>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</si>
  <si>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</si>
  <si>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</si>
  <si>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</si>
  <si>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</si>
  <si>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</si>
  <si>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</si>
  <si>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</si>
  <si>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</si>
  <si>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</si>
  <si>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</si>
  <si>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</si>
  <si>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</si>
  <si>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</si>
  <si>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</si>
  <si>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</si>
  <si>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</si>
  <si>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</si>
  <si>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</si>
  <si>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</si>
  <si>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</si>
  <si>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</si>
  <si>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</si>
  <si>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</si>
  <si>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</si>
  <si>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</si>
  <si>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</si>
  <si>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</si>
  <si>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</si>
  <si>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</si>
  <si>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</si>
  <si>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</si>
  <si>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</si>
  <si>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</si>
  <si>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</si>
  <si>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</si>
  <si>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</si>
  <si>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</si>
  <si>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</si>
  <si>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</si>
  <si>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</si>
  <si>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</si>
  <si>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</si>
  <si>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</si>
  <si>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</si>
  <si>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</si>
  <si>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</si>
  <si>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</si>
  <si>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</si>
  <si>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</si>
  <si>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</si>
  <si>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</si>
  <si>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</si>
  <si>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</si>
  <si>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</si>
  <si>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</si>
  <si>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</si>
  <si>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</si>
  <si>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</si>
  <si>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</si>
  <si>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</si>
  <si>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</si>
  <si>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</si>
  <si>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</si>
  <si>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</si>
  <si>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</si>
  <si>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</si>
  <si>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</si>
  <si>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</si>
  <si>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</si>
  <si>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</si>
  <si>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</si>
  <si>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</si>
  <si>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</si>
  <si>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</si>
  <si>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</si>
  <si>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</si>
  <si>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</si>
  <si>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</si>
  <si>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</si>
  <si>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</si>
  <si>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</si>
  <si>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</si>
  <si>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</si>
  <si>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</si>
  <si>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</si>
  <si>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</si>
  <si>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</si>
  <si>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</si>
  <si>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</si>
  <si>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</si>
  <si>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</si>
  <si>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</si>
  <si>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</si>
  <si>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</si>
  <si>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</si>
  <si>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</si>
  <si>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</si>
  <si>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</si>
  <si>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</si>
  <si>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</si>
  <si>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</si>
  <si>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</si>
  <si>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</si>
  <si>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</si>
  <si>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</si>
  <si>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</si>
  <si>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</si>
  <si>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</si>
  <si>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</si>
  <si>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</si>
  <si>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</si>
  <si>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</si>
  <si>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</si>
  <si>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</si>
  <si>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</si>
  <si>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</si>
  <si>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</si>
  <si>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</si>
  <si>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</si>
  <si>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</si>
  <si>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</si>
  <si>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</si>
  <si>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</si>
  <si>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</si>
  <si>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</si>
  <si>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</si>
  <si>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</si>
  <si>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</si>
  <si>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</si>
  <si>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</si>
  <si>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</si>
  <si>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</si>
  <si>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</si>
  <si>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</si>
  <si>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</si>
  <si>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</si>
  <si>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</si>
  <si>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</si>
  <si>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</si>
  <si>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</si>
  <si>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</si>
  <si>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</si>
  <si>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</si>
  <si>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</si>
  <si>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</si>
  <si>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</si>
  <si>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</si>
  <si>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</si>
  <si>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</si>
  <si>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</si>
  <si>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</si>
  <si>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</si>
  <si>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</si>
  <si>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</si>
  <si>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</si>
  <si>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</si>
  <si>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</si>
  <si>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</si>
  <si>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</si>
  <si>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</si>
  <si>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</si>
  <si>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</si>
  <si>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</si>
  <si>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</si>
  <si>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</si>
  <si>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</si>
  <si>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</si>
  <si>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</si>
  <si>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</si>
  <si>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</si>
  <si>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</si>
  <si>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</si>
  <si>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</si>
  <si>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</si>
  <si>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</si>
  <si>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</si>
  <si>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</si>
  <si>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</si>
  <si>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</si>
  <si>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</si>
  <si>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</si>
  <si>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</si>
  <si>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</si>
  <si>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</si>
  <si>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</si>
  <si>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</si>
  <si>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</si>
  <si>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</si>
  <si>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</si>
  <si>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</si>
  <si>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</si>
  <si>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</si>
  <si>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</si>
  <si>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</si>
  <si>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</si>
  <si>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</si>
  <si>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</si>
  <si>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</si>
  <si>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</si>
  <si>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</si>
  <si>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</si>
  <si>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</si>
  <si>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</si>
  <si>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</si>
  <si>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</si>
  <si>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</si>
  <si>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</si>
  <si>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</si>
  <si>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</si>
  <si>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</si>
  <si>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</si>
  <si>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</si>
  <si>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</si>
  <si>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</si>
  <si>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</si>
  <si>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</si>
  <si>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</si>
  <si>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</si>
  <si>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</si>
  <si>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</si>
  <si>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</si>
  <si>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</si>
  <si>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</si>
  <si>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</si>
  <si>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</si>
  <si>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</si>
  <si>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</si>
  <si>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</si>
  <si>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</si>
  <si>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</si>
  <si>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</si>
  <si>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</si>
  <si>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</si>
  <si>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</si>
  <si>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</si>
  <si>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</si>
  <si>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</si>
  <si>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</si>
  <si>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</si>
  <si>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</si>
  <si>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</si>
  <si>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</si>
  <si>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</si>
  <si>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</si>
  <si>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</si>
  <si>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</si>
  <si>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</si>
  <si>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</si>
  <si>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</si>
  <si>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</si>
  <si>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</si>
  <si>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</si>
  <si>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</si>
  <si>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</si>
  <si>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</si>
  <si>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</si>
  <si>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</si>
  <si>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</si>
  <si>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</si>
  <si>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</si>
  <si>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</si>
  <si>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</si>
  <si>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</si>
  <si>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</si>
  <si>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</si>
  <si>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</si>
  <si>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</si>
  <si>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</si>
  <si>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</si>
  <si>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</si>
  <si>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</si>
  <si>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</si>
  <si>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</si>
  <si>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</si>
  <si>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</si>
  <si>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</si>
  <si>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</si>
  <si>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</si>
  <si>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</si>
  <si>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</si>
  <si>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</si>
  <si>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</si>
  <si>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</si>
  <si>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</si>
  <si>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</si>
  <si>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</si>
  <si>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</si>
  <si>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</si>
  <si>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</si>
  <si>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</si>
  <si>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</si>
  <si>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</si>
  <si>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</si>
  <si>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</si>
  <si>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</si>
  <si>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</si>
  <si>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</si>
  <si>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</si>
  <si>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</si>
  <si>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</si>
  <si>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</si>
  <si>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</si>
  <si>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</si>
  <si>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</si>
  <si>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</si>
  <si>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</si>
  <si>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</si>
  <si>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</si>
  <si>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</si>
  <si>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</si>
  <si>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</si>
  <si>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</si>
  <si>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</si>
  <si>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</si>
  <si>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</si>
  <si>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</si>
  <si>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</si>
  <si>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</si>
  <si>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</si>
  <si>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</si>
  <si>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</si>
  <si>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</si>
  <si>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</si>
  <si>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</si>
  <si>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</si>
  <si>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</si>
  <si>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</si>
  <si>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</si>
  <si>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</si>
  <si>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</si>
  <si>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</si>
  <si>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</si>
  <si>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</si>
  <si>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</si>
  <si>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</si>
  <si>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</si>
  <si>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</si>
  <si>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</si>
  <si>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</si>
  <si>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</si>
  <si>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</si>
  <si>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</si>
  <si>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</si>
  <si>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</si>
  <si>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</si>
  <si>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</si>
  <si>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</si>
  <si>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</si>
  <si>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</si>
  <si>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</si>
  <si>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</si>
  <si>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</si>
  <si>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</si>
  <si>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</si>
  <si>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</si>
  <si>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</si>
  <si>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</si>
  <si>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</si>
  <si>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</si>
  <si>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</si>
  <si>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</si>
  <si>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</si>
  <si>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</si>
  <si>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</si>
  <si>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</si>
  <si>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</si>
  <si>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</si>
  <si>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</si>
  <si>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</si>
  <si>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</si>
  <si>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</si>
  <si>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</si>
  <si>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</si>
  <si>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</si>
  <si>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</si>
  <si>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</si>
  <si>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</si>
  <si>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</si>
  <si>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</si>
  <si>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</si>
  <si>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</si>
  <si>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</si>
  <si>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</si>
  <si>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</si>
  <si>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</si>
  <si>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</si>
  <si>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</si>
  <si>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</si>
  <si>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</si>
  <si>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</si>
  <si>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</si>
  <si>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</si>
  <si>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</si>
  <si>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</si>
  <si>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</si>
  <si>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</si>
  <si>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</si>
  <si>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</si>
  <si>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</si>
  <si>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</si>
  <si>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</si>
  <si>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</si>
  <si>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</si>
  <si>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</si>
  <si>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</si>
  <si>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</si>
  <si>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</si>
  <si>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</si>
  <si>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</si>
  <si>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</si>
  <si>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</si>
  <si>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</si>
  <si>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</si>
  <si>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</si>
  <si>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</si>
  <si>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</si>
  <si>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</si>
  <si>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</si>
  <si>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</si>
  <si>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</si>
  <si>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</si>
  <si>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</si>
  <si>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</si>
  <si>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</si>
  <si>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</si>
  <si>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</si>
  <si>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</si>
  <si>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</si>
  <si>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</si>
  <si>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</si>
  <si>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</si>
  <si>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</si>
  <si>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</si>
  <si>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</si>
  <si>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</si>
  <si>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</si>
  <si>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</si>
  <si>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</si>
  <si>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</si>
  <si>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</si>
  <si>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</si>
  <si>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</si>
  <si>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</si>
  <si>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</si>
  <si>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</si>
  <si>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</si>
  <si>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</si>
  <si>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</si>
  <si>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</si>
  <si>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</si>
  <si>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</si>
  <si>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</si>
  <si>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</si>
  <si>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</si>
  <si>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</si>
  <si>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</si>
  <si>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</si>
  <si>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</si>
  <si>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</si>
  <si>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</si>
  <si>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</si>
  <si>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</si>
  <si>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</si>
  <si>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</si>
  <si>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</si>
  <si>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</si>
  <si>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</si>
  <si>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</si>
  <si>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</si>
  <si>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</si>
  <si>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</si>
  <si>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</si>
  <si>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</si>
  <si>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</si>
  <si>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</si>
  <si>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</si>
  <si>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</si>
  <si>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</si>
  <si>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</si>
  <si>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</si>
  <si>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</si>
  <si>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</si>
  <si>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</si>
  <si>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</si>
  <si>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</si>
  <si>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</si>
  <si>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</si>
  <si>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</si>
  <si>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</si>
  <si>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</si>
  <si>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</si>
  <si>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</si>
  <si>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</si>
  <si>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</si>
  <si>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</si>
  <si>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</si>
  <si>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</si>
  <si>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</si>
  <si>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</si>
  <si>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</si>
  <si>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</si>
  <si>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</si>
  <si>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</si>
  <si>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</si>
  <si>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</si>
  <si>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</si>
  <si>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</si>
  <si>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</si>
  <si>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</si>
  <si>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</si>
  <si>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</si>
  <si>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</si>
  <si>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</si>
  <si>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</si>
  <si>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</si>
  <si>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</si>
  <si>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</si>
  <si>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</si>
  <si>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</si>
  <si>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</si>
  <si>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</si>
  <si>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</si>
  <si>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</si>
  <si>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</si>
  <si>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</si>
  <si>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</si>
  <si>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</si>
  <si>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</si>
  <si>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</si>
  <si>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</si>
  <si>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</si>
  <si>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</si>
  <si>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</si>
  <si>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</si>
  <si>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</si>
  <si>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</si>
  <si>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</si>
  <si>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</si>
  <si>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</si>
  <si>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</si>
  <si>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</si>
  <si>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</si>
  <si>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</si>
  <si>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</si>
  <si>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</si>
  <si>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</si>
  <si>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</si>
  <si>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</si>
  <si>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</si>
  <si>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</si>
  <si>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</si>
  <si>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</si>
  <si>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</si>
  <si>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</si>
  <si>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</si>
  <si>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</si>
  <si>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</si>
  <si>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</si>
  <si>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</si>
  <si>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</si>
  <si>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</si>
  <si>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</si>
  <si>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</si>
  <si>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</si>
  <si>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</si>
  <si>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</si>
  <si>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</si>
  <si>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</si>
  <si>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</si>
  <si>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</si>
  <si>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</si>
  <si>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</si>
  <si>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</si>
  <si>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</si>
  <si>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</si>
  <si>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</si>
  <si>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</si>
  <si>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</si>
  <si>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</si>
  <si>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</si>
  <si>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</si>
  <si>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</si>
  <si>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</si>
  <si>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</si>
  <si>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</si>
  <si>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</si>
  <si>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</si>
  <si>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</si>
  <si>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</si>
  <si>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</si>
  <si>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</si>
  <si>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</si>
  <si>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</si>
  <si>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</si>
  <si>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</si>
  <si>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</si>
  <si>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</si>
  <si>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</si>
  <si>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</si>
  <si>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</si>
  <si>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</si>
  <si>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</si>
  <si>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</si>
  <si>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</si>
  <si>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</si>
  <si>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</si>
  <si>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</si>
  <si>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</si>
  <si>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</si>
  <si>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</si>
  <si>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</si>
  <si>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</si>
  <si>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</si>
  <si>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</si>
  <si>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</si>
  <si>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</si>
  <si>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</si>
  <si>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</si>
  <si>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</si>
  <si>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</si>
  <si>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</si>
  <si>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</si>
  <si>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</si>
  <si>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</si>
  <si>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</si>
  <si>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</si>
  <si>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</si>
  <si>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</si>
  <si>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</si>
  <si>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</si>
  <si>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</si>
  <si>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COORDINADOR DE CONSTRUCCION GUBERNAMENTAL</t>
  </si>
  <si>
    <t>UNIDAD DEL MODULO DE MAQUINARIA</t>
  </si>
  <si>
    <t xml:space="preserve">ASISTENTE DE UNIDAD B  </t>
  </si>
  <si>
    <t>ASISTENTE DE UNIDAD A</t>
  </si>
  <si>
    <t>UNIDAD DE TRANSPARENCIA</t>
  </si>
  <si>
    <t>CHOFER   A</t>
  </si>
  <si>
    <t>TITULAR DE UNIDAD DE SUMINISTROS</t>
  </si>
  <si>
    <t>AUXILIAR DE OBRA PUBLICA  C</t>
  </si>
  <si>
    <t>ASISTENTE DE DEPARTAMENTO</t>
  </si>
  <si>
    <t>TECNICO A</t>
  </si>
  <si>
    <t>CONTRALOR</t>
  </si>
  <si>
    <t>Contraloria</t>
  </si>
  <si>
    <t>OFICIAL DE REGISTRO CIVIL A</t>
  </si>
  <si>
    <t>UNIDAD DE CEMENTERIOS</t>
  </si>
  <si>
    <t>SECRETARIA A REGISTRO CIVIL</t>
  </si>
  <si>
    <t>ALBAÑIL</t>
  </si>
  <si>
    <t>ARCHIVO MUNICIPAL</t>
  </si>
  <si>
    <t>AUXILIAR ADMINISTRATIVO A</t>
  </si>
  <si>
    <t>AGENTE DE MASCUALA</t>
  </si>
  <si>
    <t>DELEGADO</t>
  </si>
  <si>
    <t>SECRETARIA A</t>
  </si>
  <si>
    <t>OFICIAL DE REGISTRO CIVIL</t>
  </si>
  <si>
    <t>AUXILIAR DE CEMENTERIOS</t>
  </si>
  <si>
    <t>AUXILIAR DE INTENDENCIA C</t>
  </si>
  <si>
    <t>AUXILIAR DE INTENDENCIA D</t>
  </si>
  <si>
    <t>ASESOR</t>
  </si>
  <si>
    <t>UNIDAD JURIDICO LABORAL</t>
  </si>
  <si>
    <t xml:space="preserve">ASISTENTE DE UNIDAD B </t>
  </si>
  <si>
    <t>ASISTENTE DE JURIDICO LABORAL</t>
  </si>
  <si>
    <t>JUEZ MUNICIPAL</t>
  </si>
  <si>
    <t>AUXILIAR DEL JUEZ MUNICIPAL</t>
  </si>
  <si>
    <t>SECRETRARIA A</t>
  </si>
  <si>
    <t>AUXILIAR ADMINISTRATIVO E</t>
  </si>
  <si>
    <t>Corordinacion de gabinete</t>
  </si>
  <si>
    <t>JEFATURA DE GABINETE</t>
  </si>
  <si>
    <t>ENCARGADA DE HACIENDA MUNICIPAL</t>
  </si>
  <si>
    <t>ENCARGADO DE CATASTRO</t>
  </si>
  <si>
    <t>Hacienda municipal</t>
  </si>
  <si>
    <t>JEFE DE DEPARTAMENTO DE PROVEDURIA</t>
  </si>
  <si>
    <t>ASISTENTE DE HACIENDA MUNICIPAL</t>
  </si>
  <si>
    <t>ENCARGADA DE UNIDAD INGRESOS</t>
  </si>
  <si>
    <t>JEFE DE RECURSOS HUMANOS</t>
  </si>
  <si>
    <t>MECANICO C</t>
  </si>
  <si>
    <t>ENCARGADO DE BIBLIOTECA</t>
  </si>
  <si>
    <t>Coordinacion de Servicios municipales</t>
  </si>
  <si>
    <t>COORDINADOR</t>
  </si>
  <si>
    <t>MECANICO A</t>
  </si>
  <si>
    <t>CUADRILLA AGUA POTABLE Y ALCAN</t>
  </si>
  <si>
    <t>JEFE DEL DEPARTAMENTO DE AGUA POTABLE</t>
  </si>
  <si>
    <t>OPERADOR DE MAQUINARIA A</t>
  </si>
  <si>
    <t>CHOFER DE CAMION A</t>
  </si>
  <si>
    <t>MECANICO B</t>
  </si>
  <si>
    <t>AUXILIAR DE ASEO</t>
  </si>
  <si>
    <t xml:space="preserve">CHOFER  DE CAMION DE BASURA </t>
  </si>
  <si>
    <t>FONTANERO A</t>
  </si>
  <si>
    <t xml:space="preserve">AUXILIAR ADMINISTRATIVO A   (ALUMBRADO PUBLICO) </t>
  </si>
  <si>
    <t>AYUDANTE GENERAL</t>
  </si>
  <si>
    <t>AUXILIAR DE AGUA POTABLE</t>
  </si>
  <si>
    <t>AUXILIAR ADMINISTRATIVO C</t>
  </si>
  <si>
    <t xml:space="preserve">CHOFER DE CAMION F </t>
  </si>
  <si>
    <t>PODADOR</t>
  </si>
  <si>
    <t>AUXILIAR DE INTENDENCIA B</t>
  </si>
  <si>
    <t xml:space="preserve">VAZQUEZ FLORES FERNANDO </t>
  </si>
  <si>
    <t>FONTANERO B</t>
  </si>
  <si>
    <t>VELADOR DEL VERTEDERO</t>
  </si>
  <si>
    <t>INTENDENCIA DE BAÑOS PUBLICOS</t>
  </si>
  <si>
    <t>JARDINERA</t>
  </si>
  <si>
    <t>Coordinacion de Desarrollo Economico y Combate a la Desigualdad</t>
  </si>
  <si>
    <t>CORDINADOR</t>
  </si>
  <si>
    <t xml:space="preserve">JEFE DE DEPARTAMENTO DE PROYECTOS </t>
  </si>
  <si>
    <t>JEFE DEL DEPARTAMENTO DE TURISMO</t>
  </si>
  <si>
    <t xml:space="preserve">JEFE DE DEPARTAMENTO RASTRO </t>
  </si>
  <si>
    <t>AUXILIAR DE OBRAS PUBLICAS B</t>
  </si>
  <si>
    <t>INSPECTOR FISCAL</t>
  </si>
  <si>
    <t>UNIDAD MULTIFUNCIONAL DE VERIFICACIÓN</t>
  </si>
  <si>
    <t>CHOFER DE CAMION C</t>
  </si>
  <si>
    <t>UNIDAD DE EVENTOS</t>
  </si>
  <si>
    <t>CHOFER ACARREADOR RASTRO</t>
  </si>
  <si>
    <t>CHOFER C</t>
  </si>
  <si>
    <t>AUXILIAR ADMINISTRATIVO D</t>
  </si>
  <si>
    <t>JARDINERO A</t>
  </si>
  <si>
    <t>Coordinacion de Gestion Integral</t>
  </si>
  <si>
    <t>COORDINACION</t>
  </si>
  <si>
    <t>JEFE DE DEPARTAMENTO DE OBRAS PUBLICAS</t>
  </si>
  <si>
    <t>INGENIERO B</t>
  </si>
  <si>
    <t>CHOFER VOLTEO VOLVO ROJO 14M3</t>
  </si>
  <si>
    <t>OPERADOR</t>
  </si>
  <si>
    <t>AUXILIAR DE OBRA PUBLICA A</t>
  </si>
  <si>
    <t>CHOFER DE CAMION D</t>
  </si>
  <si>
    <t>OPERADOR DE MAQUINARIA  C</t>
  </si>
  <si>
    <t>OPERADOR DE PIPA</t>
  </si>
  <si>
    <t>AUXILIAR DE OBRA PUBLICA C</t>
  </si>
  <si>
    <t>OPERADOR DE CAMION VOLTEO</t>
  </si>
  <si>
    <t>OPERADOR DE MAQUINARIA D</t>
  </si>
  <si>
    <t>AYUDANTE DE OBRAS</t>
  </si>
  <si>
    <t xml:space="preserve">FONTANERO  </t>
  </si>
  <si>
    <t>PEON DE ALBAÑIL</t>
  </si>
  <si>
    <t>CHOFER DE CAMION F</t>
  </si>
  <si>
    <t>Coordinacion de Construccion de la Comunidad</t>
  </si>
  <si>
    <t>COORDINADORA</t>
  </si>
  <si>
    <t>MEDICO A</t>
  </si>
  <si>
    <t>CHOFER DE CAMION ESCOLAR</t>
  </si>
  <si>
    <t>ASISTENTE DE UNIDAD B</t>
  </si>
  <si>
    <t>PARAMEDICO A</t>
  </si>
  <si>
    <t>CHOFER DE CAMION B</t>
  </si>
  <si>
    <t>ASISTENTE DE COORDINACION</t>
  </si>
  <si>
    <t>JEFE DEL DEPARTAMENTO DE IFRAESTRUCTURA</t>
  </si>
  <si>
    <t>UNIDADES DEPORTIVAS Y JARDINES</t>
  </si>
  <si>
    <t>ENC. BIBLIOTECA</t>
  </si>
  <si>
    <t>ENFERMERA   A</t>
  </si>
  <si>
    <t>AUXILIAR ADMINISTRATIVO B</t>
  </si>
  <si>
    <t>UNIDAD DE EDUCACION</t>
  </si>
  <si>
    <t>MTRA. BIBLIOTECA</t>
  </si>
  <si>
    <t>AUXILIAR DE BIBLIOTECA</t>
  </si>
  <si>
    <t>ENCARGADO DE MANTENIMIENTO DE UNIDAD DEPORTIVA</t>
  </si>
  <si>
    <t>ENC, DE BIBLIOTECA</t>
  </si>
  <si>
    <t>EMPEDRADOR</t>
  </si>
  <si>
    <t>JARDINERO B</t>
  </si>
  <si>
    <t>Unidad de Gestion de Proyectos</t>
  </si>
  <si>
    <t>UNIDAD DE GESTION DE PROYECTOS DE ASISTENCIA SOCIAL</t>
  </si>
  <si>
    <t>JEFE DEL DEPARTAMENTO PROYECTOS</t>
  </si>
  <si>
    <t>JEFE DEL DEPARTAMENTO DE GESTION DE PROYECTOS</t>
  </si>
  <si>
    <t>UNIDAD DE COMUNICACIÓN Y VINCULACION CIUDADANA</t>
  </si>
  <si>
    <t>OPERADOR DE MAQUINARIA B</t>
  </si>
  <si>
    <t>AUXILIAR ADMOINISTRATIVO C</t>
  </si>
  <si>
    <t>ENCARGADA DE BIBLIOTECA</t>
  </si>
  <si>
    <t>Coordinacion de Seguridad Publica</t>
  </si>
  <si>
    <t>COORDINADOR GENERAL DE SEGURIDAD CIUDADANA</t>
  </si>
  <si>
    <t>COMANDANTE</t>
  </si>
  <si>
    <t>JEFE DEL DEPARTAMENTO DE PROTECCION CIVIL</t>
  </si>
  <si>
    <t>PARAMEDICO</t>
  </si>
  <si>
    <t>POLICIA DE LINEA</t>
  </si>
  <si>
    <t>AUXILIAR DE PROTECCION CIVIL A</t>
  </si>
  <si>
    <t>AUXILIAR DE PROTECCION CIVIL B</t>
  </si>
  <si>
    <t>AUXILIAR DE VIALIDAD A</t>
  </si>
  <si>
    <t>jubilados</t>
  </si>
  <si>
    <t>SALA DE REGIDORES</t>
  </si>
  <si>
    <t>PRESIDENCIA</t>
  </si>
  <si>
    <t>CONTRALORIA</t>
  </si>
  <si>
    <t>SECRETARIA GENERAL</t>
  </si>
  <si>
    <t>SINDICATURA</t>
  </si>
  <si>
    <t>COORDINACION DE GABINETE</t>
  </si>
  <si>
    <t>HACIENDA MUNICIPAL</t>
  </si>
  <si>
    <t>COORDINACION DE SERVICIOS PUBLICOS</t>
  </si>
  <si>
    <t>COORDINACION DE DESARROLLO ECONOMICO</t>
  </si>
  <si>
    <t>COORDINACION GENERAL DE GESTION INTEGRAL</t>
  </si>
  <si>
    <t>COORDINACION DE CONSTRUCCION DE LA COMUNIDAD Y COMBATE A LA DESIGUALDAD</t>
  </si>
  <si>
    <t xml:space="preserve">UNIDAD DE GESTION DE PROYECTOS </t>
  </si>
  <si>
    <t>COORDINACION DE SEGURIDAD PUBLICA</t>
  </si>
  <si>
    <t>x</t>
  </si>
  <si>
    <t>SERVICIOS DE CALIDAD</t>
  </si>
  <si>
    <t>MUNICIPIO SEGURO</t>
  </si>
  <si>
    <t>MUNICIPIO CIUDADANO</t>
  </si>
  <si>
    <t>Contribuir a abatir la falta de servicios publicos</t>
  </si>
  <si>
    <t>garantizar la cobertura de servicios publicos de calidad</t>
  </si>
  <si>
    <t>comunidades con carencia/cantidad de comunidades totales</t>
  </si>
  <si>
    <t>Municipio con servicios publicos de calidad</t>
  </si>
  <si>
    <t xml:space="preserve">Cantidad de comunidades con servicos de publicos </t>
  </si>
  <si>
    <t>cobertura de sevicios proyecto/ cobertura de servicios actual</t>
  </si>
  <si>
    <t>Obras de infraestructura que detone las fortalezas del municipio</t>
  </si>
  <si>
    <t>Porcentaje  de comunidades con carencias de servicios publicos</t>
  </si>
  <si>
    <t>cantidad de obras a realizar / las faltantes</t>
  </si>
  <si>
    <t>Construcion de obras de servicios de calidad</t>
  </si>
  <si>
    <t>Porcentaje de obras a realizar en 2019</t>
  </si>
  <si>
    <t>cantidad de obras de infraestructura 2023/obras 2022</t>
  </si>
  <si>
    <t>Contribuir a abatir la inseguridad</t>
  </si>
  <si>
    <t>Abatir la incidencia de delitos</t>
  </si>
  <si>
    <t>Cantidad de delitos 2023  / el total de delitos 2022</t>
  </si>
  <si>
    <t>Municipio mas seguro</t>
  </si>
  <si>
    <t xml:space="preserve">Cantidad de servicos de atencion </t>
  </si>
  <si>
    <t>Servicios prestados 2023/servicios 2022</t>
  </si>
  <si>
    <t>Servicios de prevencion y proximidad ciudadana</t>
  </si>
  <si>
    <t>Porcentaje  de instituciones con programas de prevencion</t>
  </si>
  <si>
    <t>Cantidad de intituciones registradas en los programas / cantidad de instituciones registradas en el 2022</t>
  </si>
  <si>
    <t>campaña de prevencion del delito</t>
  </si>
  <si>
    <t>Porcentaje de las campañas de prevencion del delito</t>
  </si>
  <si>
    <t>Cantidad de capacitaciones 2023 / las realizadas en 2022</t>
  </si>
  <si>
    <t>Contribuir a abatir el rezago social</t>
  </si>
  <si>
    <t>Cantidad poblaciones sin rezago sicial</t>
  </si>
  <si>
    <t>Cantidad de comunidades con rezago social / el total de comunidades</t>
  </si>
  <si>
    <t>Gobierno sencible y participativo</t>
  </si>
  <si>
    <t xml:space="preserve">Cantidad de actividades de sencibilizacion </t>
  </si>
  <si>
    <t>Cantidad de actividades de sencibilizacion/ la cantidad de actividades sociales</t>
  </si>
  <si>
    <t>Poblacion Participativa en los actos publicos</t>
  </si>
  <si>
    <t>Porcentaje  de comunidades participativas</t>
  </si>
  <si>
    <t>Cantidad de comunidades participativas / cantidad de comunidades del municipio</t>
  </si>
  <si>
    <t>Celebrar comites de participacion ciudadana</t>
  </si>
  <si>
    <t>Porcentaje de comites de participacion ciudadana</t>
  </si>
  <si>
    <t>Cantidad de comites de participacion ciudadana / cantidad de comites organizados por el municipio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</si>
</sst>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x14ac:dyDescent="0.2"/>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x14ac:dyDescent="0.2">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x14ac:dyDescent="0.2">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x14ac:dyDescent="0.2">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x14ac:dyDescent="0.2">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x14ac:dyDescent="0.2">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x14ac:dyDescent="0.2">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x14ac:dyDescent="0.2">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x14ac:dyDescent="0.2">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x14ac:dyDescent="0.2">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x14ac:dyDescent="0.2">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75" x14ac:dyDescent="0.2">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x14ac:dyDescent="0.2">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x14ac:dyDescent="0.2">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x14ac:dyDescent="0.2">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x14ac:dyDescent="0.2">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x14ac:dyDescent="0.2">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x14ac:dyDescent="0.2">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x14ac:dyDescent="0.2">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x14ac:dyDescent="0.2">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x14ac:dyDescent="0.2">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x14ac:dyDescent="0.2">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x14ac:dyDescent="0.2">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x14ac:dyDescent="0.2">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x14ac:dyDescent="0.2">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x14ac:dyDescent="0.2">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x14ac:dyDescent="0.2">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x14ac:dyDescent="0.2">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x14ac:dyDescent="0.2">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x14ac:dyDescent="0.2">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x14ac:dyDescent="0.2">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x14ac:dyDescent="0.2">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x14ac:dyDescent="0.2">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x14ac:dyDescent="0.2">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x14ac:dyDescent="0.2">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x14ac:dyDescent="0.2">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x14ac:dyDescent="0.2">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x14ac:dyDescent="0.2">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x14ac:dyDescent="0.2">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x14ac:dyDescent="0.2">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x14ac:dyDescent="0.2">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x14ac:dyDescent="0.2">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x14ac:dyDescent="0.2">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x14ac:dyDescent="0.2">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x14ac:dyDescent="0.2">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x14ac:dyDescent="0.2">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x14ac:dyDescent="0.2">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x14ac:dyDescent="0.2">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x14ac:dyDescent="0.2">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x14ac:dyDescent="0.2">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x14ac:dyDescent="0.2">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x14ac:dyDescent="0.2">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x14ac:dyDescent="0.2">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7.25" x14ac:dyDescent="0.2">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x14ac:dyDescent="0.2">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x14ac:dyDescent="0.2">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x14ac:dyDescent="0.2">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x14ac:dyDescent="0.2">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x14ac:dyDescent="0.2">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x14ac:dyDescent="0.2">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x14ac:dyDescent="0.2">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x14ac:dyDescent="0.2">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x14ac:dyDescent="0.2">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x14ac:dyDescent="0.2">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x14ac:dyDescent="0.2">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x14ac:dyDescent="0.2">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x14ac:dyDescent="0.2">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x14ac:dyDescent="0.2">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x14ac:dyDescent="0.2">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x14ac:dyDescent="0.2">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x14ac:dyDescent="0.2">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x14ac:dyDescent="0.2">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x14ac:dyDescent="0.2">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x14ac:dyDescent="0.2">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x14ac:dyDescent="0.2">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x14ac:dyDescent="0.2">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x14ac:dyDescent="0.2">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x14ac:dyDescent="0.2">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x14ac:dyDescent="0.2">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x14ac:dyDescent="0.2">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x14ac:dyDescent="0.2">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x14ac:dyDescent="0.2">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x14ac:dyDescent="0.2">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x14ac:dyDescent="0.2">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x14ac:dyDescent="0.2">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x14ac:dyDescent="0.2">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x14ac:dyDescent="0.2">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x14ac:dyDescent="0.2">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x14ac:dyDescent="0.2">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x14ac:dyDescent="0.2">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x14ac:dyDescent="0.2">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x14ac:dyDescent="0.2">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x14ac:dyDescent="0.2">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x14ac:dyDescent="0.2">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x14ac:dyDescent="0.2">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x14ac:dyDescent="0.2">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x14ac:dyDescent="0.2">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x14ac:dyDescent="0.2">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x14ac:dyDescent="0.2">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x14ac:dyDescent="0.2">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x14ac:dyDescent="0.2">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x14ac:dyDescent="0.2">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x14ac:dyDescent="0.2">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x14ac:dyDescent="0.2">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x14ac:dyDescent="0.2">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x14ac:dyDescent="0.2">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x14ac:dyDescent="0.2">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x14ac:dyDescent="0.2">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x14ac:dyDescent="0.2">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x14ac:dyDescent="0.2">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x14ac:dyDescent="0.2">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x14ac:dyDescent="0.2">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x14ac:dyDescent="0.2">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x14ac:dyDescent="0.2">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x14ac:dyDescent="0.2">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x14ac:dyDescent="0.2">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x14ac:dyDescent="0.2">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75" x14ac:dyDescent="0.2">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x14ac:dyDescent="0.2">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75" x14ac:dyDescent="0.2">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x14ac:dyDescent="0.2">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x14ac:dyDescent="0.2">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x14ac:dyDescent="0.2">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x14ac:dyDescent="0.2">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x14ac:dyDescent="0.2">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x14ac:dyDescent="0.2">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x14ac:dyDescent="0.2">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x14ac:dyDescent="0.2">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x14ac:dyDescent="0.2">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x14ac:dyDescent="0.2">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x14ac:dyDescent="0.2">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x14ac:dyDescent="0.2">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x14ac:dyDescent="0.2">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x14ac:dyDescent="0.2">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3" x14ac:dyDescent="0.2">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x14ac:dyDescent="0.2">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x14ac:dyDescent="0.2">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x14ac:dyDescent="0.2">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x14ac:dyDescent="0.2">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x14ac:dyDescent="0.2">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x14ac:dyDescent="0.2">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x14ac:dyDescent="0.2">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63" x14ac:dyDescent="0.2">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x14ac:dyDescent="0.2">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x14ac:dyDescent="0.2">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x14ac:dyDescent="0.2">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x14ac:dyDescent="0.2">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x14ac:dyDescent="0.2">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x14ac:dyDescent="0.2">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x14ac:dyDescent="0.2">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x14ac:dyDescent="0.2">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x14ac:dyDescent="0.2">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7.25" x14ac:dyDescent="0.2">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x14ac:dyDescent="0.2">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x14ac:dyDescent="0.2">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x14ac:dyDescent="0.2">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x14ac:dyDescent="0.2">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x14ac:dyDescent="0.2">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x14ac:dyDescent="0.2">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x14ac:dyDescent="0.2">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x14ac:dyDescent="0.2">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x14ac:dyDescent="0.2">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x14ac:dyDescent="0.2">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x14ac:dyDescent="0.2">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x14ac:dyDescent="0.2">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x14ac:dyDescent="0.2">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x14ac:dyDescent="0.2">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x14ac:dyDescent="0.2">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x14ac:dyDescent="0.2">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x14ac:dyDescent="0.2">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x14ac:dyDescent="0.2">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x14ac:dyDescent="0.2">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x14ac:dyDescent="0.2">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x14ac:dyDescent="0.2">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x14ac:dyDescent="0.2">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x14ac:dyDescent="0.2">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x14ac:dyDescent="0.2">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x14ac:dyDescent="0.2">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x14ac:dyDescent="0.2">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x14ac:dyDescent="0.2">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x14ac:dyDescent="0.2">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x14ac:dyDescent="0.2">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x14ac:dyDescent="0.2">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x14ac:dyDescent="0.2">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x14ac:dyDescent="0.2">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x14ac:dyDescent="0.2">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x14ac:dyDescent="0.2">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x14ac:dyDescent="0.2">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x14ac:dyDescent="0.2">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x14ac:dyDescent="0.2">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x14ac:dyDescent="0.2">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x14ac:dyDescent="0.2">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x14ac:dyDescent="0.2">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x14ac:dyDescent="0.2">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x14ac:dyDescent="0.2">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x14ac:dyDescent="0.2">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x14ac:dyDescent="0.2">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x14ac:dyDescent="0.2">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x14ac:dyDescent="0.2">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x14ac:dyDescent="0.2">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x14ac:dyDescent="0.2">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x14ac:dyDescent="0.2">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x14ac:dyDescent="0.2">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x14ac:dyDescent="0.2">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x14ac:dyDescent="0.2">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x14ac:dyDescent="0.2">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x14ac:dyDescent="0.2">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x14ac:dyDescent="0.2">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x14ac:dyDescent="0.2">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x14ac:dyDescent="0.2">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x14ac:dyDescent="0.2">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x14ac:dyDescent="0.2">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x14ac:dyDescent="0.2">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x14ac:dyDescent="0.2">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x14ac:dyDescent="0.2">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x14ac:dyDescent="0.2">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x14ac:dyDescent="0.2">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x14ac:dyDescent="0.2">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x14ac:dyDescent="0.2">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x14ac:dyDescent="0.2">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x14ac:dyDescent="0.2">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x14ac:dyDescent="0.2">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x14ac:dyDescent="0.2">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x14ac:dyDescent="0.2">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x14ac:dyDescent="0.2">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x14ac:dyDescent="0.2">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x14ac:dyDescent="0.2">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7.25" x14ac:dyDescent="0.2">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x14ac:dyDescent="0.2">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x14ac:dyDescent="0.2">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x14ac:dyDescent="0.2">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x14ac:dyDescent="0.2">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x14ac:dyDescent="0.2">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x14ac:dyDescent="0.2">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x14ac:dyDescent="0.2">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x14ac:dyDescent="0.2">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x14ac:dyDescent="0.2">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x14ac:dyDescent="0.2">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x14ac:dyDescent="0.2">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x14ac:dyDescent="0.2">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x14ac:dyDescent="0.2">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63" x14ac:dyDescent="0.2">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x14ac:dyDescent="0.2">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x14ac:dyDescent="0.2">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x14ac:dyDescent="0.2">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x14ac:dyDescent="0.2">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10.25" x14ac:dyDescent="0.2">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x14ac:dyDescent="0.2">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x14ac:dyDescent="0.2">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x14ac:dyDescent="0.2">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x14ac:dyDescent="0.2">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x14ac:dyDescent="0.2">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x14ac:dyDescent="0.2">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x14ac:dyDescent="0.2">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x14ac:dyDescent="0.2">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7.25" x14ac:dyDescent="0.2">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3" x14ac:dyDescent="0.2">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x14ac:dyDescent="0.2">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x14ac:dyDescent="0.2">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x14ac:dyDescent="0.2">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5" x14ac:dyDescent="0.2">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x14ac:dyDescent="0.2">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x14ac:dyDescent="0.2">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x14ac:dyDescent="0.2">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x14ac:dyDescent="0.2">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x14ac:dyDescent="0.2">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x14ac:dyDescent="0.2">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x14ac:dyDescent="0.2">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5" x14ac:dyDescent="0.2">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3" x14ac:dyDescent="0.2">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x14ac:dyDescent="0.2">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x14ac:dyDescent="0.2">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5" x14ac:dyDescent="0.2">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x14ac:dyDescent="0.2">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x14ac:dyDescent="0.2">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x14ac:dyDescent="0.2">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3" x14ac:dyDescent="0.2">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x14ac:dyDescent="0.2">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x14ac:dyDescent="0.2">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x14ac:dyDescent="0.2">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5" x14ac:dyDescent="0.2">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3" x14ac:dyDescent="0.2">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5" x14ac:dyDescent="0.2">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5" x14ac:dyDescent="0.2">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x14ac:dyDescent="0.2">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x14ac:dyDescent="0.2">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x14ac:dyDescent="0.2">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x14ac:dyDescent="0.2">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5" x14ac:dyDescent="0.2">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5" x14ac:dyDescent="0.2">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x14ac:dyDescent="0.2">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x14ac:dyDescent="0.2">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x14ac:dyDescent="0.2">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x14ac:dyDescent="0.2">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5" x14ac:dyDescent="0.2">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3" x14ac:dyDescent="0.2">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5" x14ac:dyDescent="0.2">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5" x14ac:dyDescent="0.2">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x14ac:dyDescent="0.2">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x14ac:dyDescent="0.2">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x14ac:dyDescent="0.2">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x14ac:dyDescent="0.2">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x14ac:dyDescent="0.2">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x14ac:dyDescent="0.2">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x14ac:dyDescent="0.2">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x14ac:dyDescent="0.2">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1.5" x14ac:dyDescent="0.2">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5" x14ac:dyDescent="0.2">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x14ac:dyDescent="0.2">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x14ac:dyDescent="0.2">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41.75" x14ac:dyDescent="0.2">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6" x14ac:dyDescent="0.2">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20.5" x14ac:dyDescent="0.2">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x14ac:dyDescent="0.2">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x14ac:dyDescent="0.2">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x14ac:dyDescent="0.2">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6" x14ac:dyDescent="0.2">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x14ac:dyDescent="0.2">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x14ac:dyDescent="0.2">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x14ac:dyDescent="0.2">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x14ac:dyDescent="0.2">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31.5" x14ac:dyDescent="0.2">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5" x14ac:dyDescent="0.2">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x14ac:dyDescent="0.2">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5" x14ac:dyDescent="0.2">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5" x14ac:dyDescent="0.2">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x14ac:dyDescent="0.2">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x14ac:dyDescent="0.2">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5" x14ac:dyDescent="0.2">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3" x14ac:dyDescent="0.2">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x14ac:dyDescent="0.2">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x14ac:dyDescent="0.2">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x14ac:dyDescent="0.2">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x14ac:dyDescent="0.2">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x14ac:dyDescent="0.2">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x14ac:dyDescent="0.2">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5" x14ac:dyDescent="0.2">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x14ac:dyDescent="0.2">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x14ac:dyDescent="0.2">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x14ac:dyDescent="0.2">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x14ac:dyDescent="0.2">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x14ac:dyDescent="0.2">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x14ac:dyDescent="0.2">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x14ac:dyDescent="0.2">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x14ac:dyDescent="0.2">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10.25" x14ac:dyDescent="0.2">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5" x14ac:dyDescent="0.2">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x14ac:dyDescent="0.2">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x14ac:dyDescent="0.2">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x14ac:dyDescent="0.2">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x14ac:dyDescent="0.2">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5" x14ac:dyDescent="0.2">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x14ac:dyDescent="0.2">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5" x14ac:dyDescent="0.2">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x14ac:dyDescent="0.2">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x14ac:dyDescent="0.2">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5" x14ac:dyDescent="0.2">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5" x14ac:dyDescent="0.2">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x14ac:dyDescent="0.2">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7.25" x14ac:dyDescent="0.2">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x14ac:dyDescent="0.2">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5" x14ac:dyDescent="0.2">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5" x14ac:dyDescent="0.2">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x14ac:dyDescent="0.2">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7.5" x14ac:dyDescent="0.2">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x14ac:dyDescent="0.2">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x14ac:dyDescent="0.2">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x14ac:dyDescent="0.2">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x14ac:dyDescent="0.2">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x14ac:dyDescent="0.2">
      <c r="A369" s="213"/>
      <c r="B369" s="214"/>
      <c r="C369" s="214"/>
      <c r="D369" s="220"/>
      <c r="E369" s="214"/>
      <c r="F369" s="215"/>
      <c r="G369" s="215"/>
      <c r="H369" s="215"/>
      <c r="I369" s="215"/>
      <c r="J369" s="216"/>
      <c r="K369" s="215"/>
      <c r="L369" s="216"/>
      <c r="M369" s="195"/>
      <c r="N369" s="195"/>
      <c r="O369" s="195"/>
    </row>
    <row r="370" spans="1:15" x14ac:dyDescent="0.2">
      <c r="A370" s="213"/>
      <c r="B370" s="214"/>
      <c r="C370" s="214"/>
      <c r="D370" s="220"/>
      <c r="E370" s="214"/>
      <c r="F370" s="215"/>
      <c r="G370" s="215"/>
      <c r="H370" s="215"/>
      <c r="I370" s="215"/>
      <c r="J370" s="216"/>
      <c r="K370" s="215"/>
      <c r="L370" s="216"/>
      <c r="M370" s="195"/>
      <c r="N370" s="195"/>
      <c r="O370" s="195"/>
    </row>
    <row r="371" spans="1:15" x14ac:dyDescent="0.2">
      <c r="A371" s="213"/>
      <c r="B371" s="214"/>
      <c r="C371" s="214"/>
      <c r="D371" s="220"/>
      <c r="E371" s="214"/>
      <c r="F371" s="215"/>
      <c r="G371" s="215"/>
      <c r="H371" s="215"/>
      <c r="I371" s="215"/>
      <c r="J371" s="219"/>
      <c r="K371" s="215"/>
      <c r="L371" s="216"/>
      <c r="M371" s="195"/>
      <c r="N371" s="195"/>
      <c r="O371" s="195"/>
    </row>
    <row r="372" spans="1:15" x14ac:dyDescent="0.2">
      <c r="A372" s="213"/>
      <c r="B372" s="214"/>
      <c r="C372" s="214"/>
      <c r="D372" s="220"/>
      <c r="E372" s="214"/>
      <c r="F372" s="215"/>
      <c r="G372" s="215"/>
      <c r="H372" s="215"/>
      <c r="I372" s="215"/>
      <c r="J372" s="216"/>
      <c r="K372" s="215"/>
      <c r="L372" s="216"/>
      <c r="M372" s="195"/>
      <c r="N372" s="195"/>
      <c r="O372" s="195"/>
    </row>
    <row r="373" spans="1:15" x14ac:dyDescent="0.2">
      <c r="A373" s="213"/>
      <c r="B373" s="214"/>
      <c r="C373" s="214"/>
      <c r="D373" s="220"/>
      <c r="E373" s="214"/>
      <c r="F373" s="215"/>
      <c r="G373" s="215"/>
      <c r="H373" s="215"/>
      <c r="I373" s="215"/>
      <c r="J373" s="216"/>
      <c r="K373" s="215"/>
      <c r="L373" s="216"/>
      <c r="M373" s="195"/>
      <c r="N373" s="195"/>
      <c r="O373" s="195"/>
    </row>
    <row r="374" spans="1:15" x14ac:dyDescent="0.2">
      <c r="A374" s="213"/>
      <c r="B374" s="214"/>
      <c r="C374" s="214"/>
      <c r="D374" s="220"/>
      <c r="E374" s="214"/>
      <c r="F374" s="215"/>
      <c r="G374" s="215"/>
      <c r="H374" s="215"/>
      <c r="I374" s="215"/>
      <c r="J374" s="216"/>
      <c r="K374" s="215"/>
      <c r="L374" s="216"/>
      <c r="M374" s="195"/>
      <c r="N374" s="195"/>
      <c r="O374" s="195"/>
    </row>
    <row r="375" spans="1:15" x14ac:dyDescent="0.2">
      <c r="A375" s="213"/>
      <c r="B375" s="214"/>
      <c r="C375" s="214"/>
      <c r="D375" s="220"/>
      <c r="E375" s="214"/>
      <c r="F375" s="215"/>
      <c r="G375" s="215"/>
      <c r="H375" s="215"/>
      <c r="I375" s="215"/>
      <c r="J375" s="216"/>
      <c r="K375" s="215"/>
      <c r="L375" s="216"/>
      <c r="M375" s="195"/>
      <c r="N375" s="195"/>
      <c r="O375" s="195"/>
    </row>
    <row r="376" spans="1:15" x14ac:dyDescent="0.2">
      <c r="A376" s="213"/>
      <c r="B376" s="214"/>
      <c r="C376" s="214"/>
      <c r="D376" s="220"/>
      <c r="E376" s="214"/>
      <c r="F376" s="215"/>
      <c r="G376" s="215"/>
      <c r="H376" s="215"/>
      <c r="I376" s="215"/>
      <c r="J376" s="218"/>
      <c r="K376" s="215"/>
      <c r="L376" s="216"/>
      <c r="M376" s="195"/>
      <c r="N376" s="195"/>
      <c r="O376" s="195"/>
    </row>
    <row r="377" spans="1:15" x14ac:dyDescent="0.2">
      <c r="A377" s="213"/>
      <c r="B377" s="214"/>
      <c r="C377" s="214"/>
      <c r="D377" s="220"/>
      <c r="E377" s="214"/>
      <c r="F377" s="215"/>
      <c r="G377" s="215"/>
      <c r="H377" s="215"/>
      <c r="I377" s="215"/>
      <c r="J377" s="216"/>
      <c r="K377" s="215"/>
      <c r="L377" s="216"/>
      <c r="M377" s="195"/>
      <c r="N377" s="195"/>
      <c r="O377" s="195"/>
    </row>
    <row r="378" spans="1:15" x14ac:dyDescent="0.2">
      <c r="A378" s="213"/>
      <c r="B378" s="214"/>
      <c r="C378" s="214"/>
      <c r="D378" s="220"/>
      <c r="E378" s="214"/>
      <c r="F378" s="215"/>
      <c r="G378" s="215"/>
      <c r="H378" s="215"/>
      <c r="I378" s="215"/>
      <c r="J378" s="216"/>
      <c r="K378" s="215"/>
      <c r="L378" s="216"/>
      <c r="M378" s="195"/>
      <c r="N378" s="195"/>
      <c r="O378" s="195"/>
    </row>
    <row r="379" spans="1:15" x14ac:dyDescent="0.2">
      <c r="A379" s="213"/>
      <c r="B379" s="214"/>
      <c r="C379" s="214"/>
      <c r="D379" s="220"/>
      <c r="E379" s="214"/>
      <c r="F379" s="215"/>
      <c r="G379" s="215"/>
      <c r="H379" s="215"/>
      <c r="I379" s="215"/>
      <c r="J379" s="219"/>
      <c r="K379" s="215"/>
      <c r="L379" s="216"/>
      <c r="M379" s="195"/>
      <c r="N379" s="195"/>
      <c r="O379" s="195"/>
    </row>
    <row r="380" spans="1:15" x14ac:dyDescent="0.2">
      <c r="A380" s="213"/>
      <c r="B380" s="214"/>
      <c r="C380" s="214"/>
      <c r="D380" s="220"/>
      <c r="E380" s="214"/>
      <c r="F380" s="215"/>
      <c r="G380" s="215"/>
      <c r="H380" s="215"/>
      <c r="I380" s="215"/>
      <c r="J380" s="216"/>
      <c r="K380" s="215"/>
      <c r="L380" s="216"/>
      <c r="M380" s="195"/>
      <c r="N380" s="195"/>
      <c r="O380" s="195"/>
    </row>
    <row r="381" spans="1:15" x14ac:dyDescent="0.2">
      <c r="A381" s="213"/>
      <c r="B381" s="214"/>
      <c r="C381" s="214"/>
      <c r="D381" s="220"/>
      <c r="E381" s="214"/>
      <c r="F381" s="215"/>
      <c r="G381" s="215"/>
      <c r="H381" s="215"/>
      <c r="I381" s="215"/>
      <c r="J381" s="216"/>
      <c r="K381" s="215"/>
      <c r="L381" s="216"/>
      <c r="M381" s="195"/>
      <c r="N381" s="195"/>
      <c r="O381" s="195"/>
    </row>
    <row r="382" spans="1:15" x14ac:dyDescent="0.2">
      <c r="A382" s="213"/>
      <c r="B382" s="214"/>
      <c r="C382" s="214"/>
      <c r="D382" s="220"/>
      <c r="E382" s="214"/>
      <c r="F382" s="215"/>
      <c r="G382" s="215"/>
      <c r="H382" s="215"/>
      <c r="I382" s="215"/>
      <c r="J382" s="216"/>
      <c r="K382" s="215"/>
      <c r="L382" s="216"/>
      <c r="M382" s="195"/>
      <c r="N382" s="195"/>
      <c r="O382" s="195"/>
    </row>
    <row r="383" spans="1:15" x14ac:dyDescent="0.2">
      <c r="A383" s="213"/>
      <c r="B383" s="214"/>
      <c r="C383" s="214"/>
      <c r="D383" s="220"/>
      <c r="E383" s="214"/>
      <c r="F383" s="215"/>
      <c r="G383" s="215"/>
      <c r="H383" s="215"/>
      <c r="I383" s="215"/>
      <c r="J383" s="216"/>
      <c r="K383" s="215"/>
      <c r="L383" s="216"/>
      <c r="M383" s="195"/>
      <c r="N383" s="195"/>
      <c r="O383" s="195"/>
    </row>
    <row r="384" spans="1:15" x14ac:dyDescent="0.2">
      <c r="A384" s="213"/>
      <c r="B384" s="214"/>
      <c r="C384" s="214"/>
      <c r="D384" s="220"/>
      <c r="E384" s="214"/>
      <c r="F384" s="215"/>
      <c r="G384" s="215"/>
      <c r="H384" s="215"/>
      <c r="I384" s="215"/>
      <c r="J384" s="216"/>
      <c r="K384" s="215"/>
      <c r="L384" s="216"/>
      <c r="M384" s="195"/>
      <c r="N384" s="195"/>
      <c r="O384" s="195"/>
    </row>
    <row r="385" spans="1:15" x14ac:dyDescent="0.2">
      <c r="A385" s="213"/>
      <c r="B385" s="214"/>
      <c r="C385" s="214"/>
      <c r="D385" s="220"/>
      <c r="E385" s="214"/>
      <c r="F385" s="215"/>
      <c r="G385" s="215"/>
      <c r="H385" s="215"/>
      <c r="I385" s="215"/>
      <c r="J385" s="216"/>
      <c r="K385" s="215"/>
      <c r="L385" s="216"/>
      <c r="M385" s="195"/>
      <c r="N385" s="195"/>
      <c r="O385" s="195"/>
    </row>
    <row r="386" spans="1:15" x14ac:dyDescent="0.2">
      <c r="A386" s="213"/>
      <c r="B386" s="214"/>
      <c r="C386" s="214"/>
      <c r="D386" s="220"/>
      <c r="E386" s="214"/>
      <c r="F386" s="215"/>
      <c r="G386" s="215"/>
      <c r="H386" s="215"/>
      <c r="I386" s="215"/>
      <c r="J386" s="216"/>
      <c r="K386" s="215"/>
      <c r="L386" s="216"/>
      <c r="M386" s="195"/>
      <c r="N386" s="195"/>
      <c r="O386" s="195"/>
    </row>
    <row r="387" spans="1:15" x14ac:dyDescent="0.2">
      <c r="A387" s="213"/>
      <c r="B387" s="214"/>
      <c r="C387" s="214"/>
      <c r="D387" s="220"/>
      <c r="E387" s="214"/>
      <c r="F387" s="215"/>
      <c r="G387" s="215"/>
      <c r="H387" s="215"/>
      <c r="I387" s="215"/>
      <c r="J387" s="216"/>
      <c r="K387" s="215"/>
      <c r="L387" s="216"/>
      <c r="M387" s="195"/>
      <c r="N387" s="195"/>
      <c r="O387" s="195"/>
    </row>
    <row r="388" spans="1:15" x14ac:dyDescent="0.2">
      <c r="A388" s="213"/>
      <c r="B388" s="214"/>
      <c r="C388" s="214"/>
      <c r="D388" s="220"/>
      <c r="E388" s="214"/>
      <c r="F388" s="215"/>
      <c r="G388" s="215"/>
      <c r="H388" s="215"/>
      <c r="I388" s="215"/>
      <c r="J388" s="218"/>
      <c r="K388" s="215"/>
      <c r="L388" s="216"/>
      <c r="M388" s="195"/>
      <c r="N388" s="195"/>
      <c r="O388" s="195"/>
    </row>
    <row r="389" spans="1:15" x14ac:dyDescent="0.2">
      <c r="A389" s="213"/>
      <c r="B389" s="214"/>
      <c r="C389" s="214"/>
      <c r="D389" s="220"/>
      <c r="E389" s="214"/>
      <c r="F389" s="215"/>
      <c r="G389" s="215"/>
      <c r="H389" s="215"/>
      <c r="I389" s="215"/>
      <c r="J389" s="216"/>
      <c r="K389" s="215"/>
      <c r="L389" s="216"/>
      <c r="M389" s="195"/>
      <c r="N389" s="195"/>
      <c r="O389" s="195"/>
    </row>
    <row r="390" spans="1:15" x14ac:dyDescent="0.2">
      <c r="A390" s="213"/>
      <c r="B390" s="214"/>
      <c r="C390" s="214"/>
      <c r="D390" s="220"/>
      <c r="E390" s="214"/>
      <c r="F390" s="215"/>
      <c r="G390" s="215"/>
      <c r="H390" s="215"/>
      <c r="I390" s="215"/>
      <c r="J390" s="216"/>
      <c r="K390" s="215"/>
      <c r="L390" s="216"/>
      <c r="M390" s="195"/>
      <c r="N390" s="195"/>
      <c r="O390" s="195"/>
    </row>
    <row r="391" spans="1:15" x14ac:dyDescent="0.2">
      <c r="A391" s="213"/>
      <c r="B391" s="214"/>
      <c r="C391" s="214"/>
      <c r="D391" s="220"/>
      <c r="E391" s="214"/>
      <c r="F391" s="215"/>
      <c r="G391" s="215"/>
      <c r="H391" s="215"/>
      <c r="I391" s="215"/>
      <c r="J391" s="216"/>
      <c r="K391" s="215"/>
      <c r="L391" s="216"/>
      <c r="M391" s="195"/>
      <c r="N391" s="195"/>
      <c r="O391" s="195"/>
    </row>
    <row r="392" spans="1:15" x14ac:dyDescent="0.2">
      <c r="A392" s="213"/>
      <c r="B392" s="214"/>
      <c r="C392" s="214"/>
      <c r="D392" s="220"/>
      <c r="E392" s="214"/>
      <c r="F392" s="215"/>
      <c r="G392" s="215"/>
      <c r="H392" s="215"/>
      <c r="I392" s="215"/>
      <c r="J392" s="216"/>
      <c r="K392" s="215"/>
      <c r="L392" s="216"/>
      <c r="M392" s="195"/>
      <c r="N392" s="195"/>
      <c r="O392" s="195"/>
    </row>
    <row r="393" spans="1:15" x14ac:dyDescent="0.2">
      <c r="A393" s="213"/>
      <c r="B393" s="214"/>
      <c r="C393" s="214"/>
      <c r="D393" s="220"/>
      <c r="E393" s="214"/>
      <c r="F393" s="215"/>
      <c r="G393" s="215"/>
      <c r="H393" s="215"/>
      <c r="I393" s="215"/>
      <c r="J393" s="216"/>
      <c r="K393" s="215"/>
      <c r="L393" s="216"/>
      <c r="M393" s="195"/>
      <c r="N393" s="195"/>
      <c r="O393" s="195"/>
    </row>
    <row r="394" spans="1:15" x14ac:dyDescent="0.2">
      <c r="A394" s="213"/>
      <c r="B394" s="214"/>
      <c r="C394" s="214"/>
      <c r="D394" s="220"/>
      <c r="E394" s="214"/>
      <c r="F394" s="215"/>
      <c r="G394" s="215"/>
      <c r="H394" s="215"/>
      <c r="I394" s="215"/>
      <c r="J394" s="216"/>
      <c r="K394" s="215"/>
      <c r="L394" s="216"/>
      <c r="M394" s="195"/>
      <c r="N394" s="195"/>
      <c r="O394" s="195"/>
    </row>
    <row r="395" spans="1:15" x14ac:dyDescent="0.2">
      <c r="A395" s="213"/>
      <c r="B395" s="214"/>
      <c r="C395" s="228"/>
      <c r="D395" s="220"/>
      <c r="E395" s="214"/>
      <c r="F395" s="215"/>
      <c r="G395" s="215"/>
      <c r="H395" s="215"/>
      <c r="I395" s="215"/>
      <c r="J395" s="216"/>
      <c r="K395" s="215"/>
      <c r="L395" s="216"/>
      <c r="M395" s="195"/>
      <c r="N395" s="195"/>
      <c r="O395" s="195"/>
    </row>
    <row r="396" spans="1:15" x14ac:dyDescent="0.2">
      <c r="A396" s="213"/>
      <c r="B396" s="214"/>
      <c r="C396" s="214"/>
      <c r="D396" s="220"/>
      <c r="E396" s="214"/>
      <c r="F396" s="215"/>
      <c r="G396" s="215"/>
      <c r="H396" s="215"/>
      <c r="I396" s="215"/>
      <c r="J396" s="219"/>
      <c r="K396" s="215"/>
      <c r="L396" s="216"/>
      <c r="M396" s="195"/>
      <c r="N396" s="195"/>
      <c r="O396" s="195"/>
    </row>
    <row r="397" spans="1:15" x14ac:dyDescent="0.2">
      <c r="A397" s="213"/>
      <c r="B397" s="214"/>
      <c r="C397" s="214"/>
      <c r="D397" s="220"/>
      <c r="E397" s="214"/>
      <c r="F397" s="215"/>
      <c r="G397" s="215"/>
      <c r="H397" s="215"/>
      <c r="I397" s="215"/>
      <c r="J397" s="219"/>
      <c r="K397" s="215"/>
      <c r="L397" s="216"/>
      <c r="M397" s="195"/>
      <c r="N397" s="195"/>
      <c r="O397" s="195"/>
    </row>
    <row r="398" spans="1:15" x14ac:dyDescent="0.2">
      <c r="A398" s="216"/>
      <c r="B398" s="215"/>
      <c r="C398" s="215"/>
      <c r="D398" s="220"/>
      <c r="E398" s="215"/>
      <c r="F398" s="215"/>
      <c r="G398" s="215"/>
      <c r="H398" s="215"/>
      <c r="I398" s="215"/>
      <c r="J398" s="219"/>
      <c r="K398" s="215"/>
      <c r="L398" s="216"/>
      <c r="M398" s="195"/>
      <c r="N398" s="195"/>
      <c r="O398" s="195"/>
    </row>
    <row r="399" spans="1:15" x14ac:dyDescent="0.2">
      <c r="A399" s="213"/>
      <c r="B399" s="214"/>
      <c r="C399" s="214"/>
      <c r="D399" s="220"/>
      <c r="E399" s="214"/>
      <c r="F399" s="215"/>
      <c r="G399" s="215"/>
      <c r="H399" s="215"/>
      <c r="I399" s="215"/>
      <c r="J399" s="216"/>
      <c r="K399" s="215"/>
      <c r="L399" s="216"/>
      <c r="M399" s="195"/>
      <c r="N399" s="195"/>
      <c r="O399" s="195"/>
    </row>
    <row r="400" spans="1:15" x14ac:dyDescent="0.2">
      <c r="A400" s="213"/>
      <c r="B400" s="214"/>
      <c r="C400" s="214"/>
      <c r="D400" s="220"/>
      <c r="E400" s="214"/>
      <c r="F400" s="215"/>
      <c r="G400" s="215"/>
      <c r="H400" s="215"/>
      <c r="I400" s="215"/>
      <c r="J400" s="218"/>
      <c r="K400" s="215"/>
      <c r="L400" s="216"/>
      <c r="M400" s="195"/>
      <c r="N400" s="195"/>
      <c r="O400" s="195"/>
    </row>
    <row r="401" spans="1:15" x14ac:dyDescent="0.2">
      <c r="A401" s="213"/>
      <c r="B401" s="214"/>
      <c r="C401" s="214"/>
      <c r="D401" s="220"/>
      <c r="E401" s="214"/>
      <c r="F401" s="215"/>
      <c r="G401" s="215"/>
      <c r="H401" s="215"/>
      <c r="I401" s="215"/>
      <c r="J401" s="216"/>
      <c r="K401" s="215"/>
      <c r="L401" s="216"/>
      <c r="M401" s="195"/>
      <c r="N401" s="195"/>
      <c r="O401" s="195"/>
    </row>
    <row r="402" spans="1:15" x14ac:dyDescent="0.2">
      <c r="A402" s="213"/>
      <c r="B402" s="214"/>
      <c r="C402" s="214"/>
      <c r="D402" s="220"/>
      <c r="E402" s="214"/>
      <c r="F402" s="215"/>
      <c r="G402" s="215"/>
      <c r="H402" s="215"/>
      <c r="I402" s="215"/>
      <c r="J402" s="216"/>
      <c r="K402" s="215"/>
      <c r="L402" s="216"/>
      <c r="M402" s="195"/>
      <c r="N402" s="195"/>
      <c r="O402" s="195"/>
    </row>
    <row r="403" spans="1:15" x14ac:dyDescent="0.2">
      <c r="A403" s="213"/>
      <c r="B403" s="214"/>
      <c r="C403" s="214"/>
      <c r="D403" s="220"/>
      <c r="E403" s="214"/>
      <c r="F403" s="215"/>
      <c r="G403" s="215"/>
      <c r="H403" s="215"/>
      <c r="I403" s="215"/>
      <c r="J403" s="216"/>
      <c r="K403" s="215"/>
      <c r="L403" s="216"/>
      <c r="M403" s="195"/>
      <c r="N403" s="195"/>
      <c r="O403" s="195"/>
    </row>
    <row r="404" spans="1:15" x14ac:dyDescent="0.2">
      <c r="A404" s="213"/>
      <c r="B404" s="214"/>
      <c r="C404" s="214"/>
      <c r="D404" s="220"/>
      <c r="E404" s="214"/>
      <c r="F404" s="215"/>
      <c r="G404" s="215"/>
      <c r="H404" s="215"/>
      <c r="I404" s="215"/>
      <c r="J404" s="216"/>
      <c r="K404" s="215"/>
      <c r="L404" s="216"/>
      <c r="M404" s="195"/>
      <c r="N404" s="195"/>
      <c r="O404" s="195"/>
    </row>
    <row r="405" spans="1:15" x14ac:dyDescent="0.2">
      <c r="A405" s="213"/>
      <c r="B405" s="214"/>
      <c r="C405" s="214"/>
      <c r="D405" s="220"/>
      <c r="E405" s="214"/>
      <c r="F405" s="215"/>
      <c r="G405" s="215"/>
      <c r="H405" s="215"/>
      <c r="I405" s="215"/>
      <c r="J405" s="216"/>
      <c r="K405" s="215"/>
      <c r="L405" s="216"/>
      <c r="M405" s="195"/>
      <c r="N405" s="195"/>
      <c r="O405" s="195"/>
    </row>
    <row r="406" spans="1:15" x14ac:dyDescent="0.2">
      <c r="A406" s="213"/>
      <c r="B406" s="214"/>
      <c r="C406" s="214"/>
      <c r="D406" s="220"/>
      <c r="E406" s="214"/>
      <c r="F406" s="215"/>
      <c r="G406" s="215"/>
      <c r="H406" s="215"/>
      <c r="I406" s="215"/>
      <c r="J406" s="216"/>
      <c r="K406" s="215"/>
      <c r="L406" s="216"/>
      <c r="M406" s="195"/>
      <c r="N406" s="195"/>
      <c r="O406" s="195"/>
    </row>
    <row r="407" spans="1:15" x14ac:dyDescent="0.2">
      <c r="A407" s="213"/>
      <c r="B407" s="214"/>
      <c r="C407" s="214"/>
      <c r="D407" s="220"/>
      <c r="E407" s="214"/>
      <c r="F407" s="215"/>
      <c r="G407" s="215"/>
      <c r="H407" s="215"/>
      <c r="I407" s="215"/>
      <c r="J407" s="216"/>
      <c r="K407" s="215"/>
      <c r="L407" s="216"/>
      <c r="M407" s="195"/>
      <c r="N407" s="195"/>
      <c r="O407" s="195"/>
    </row>
    <row r="408" spans="1:15" x14ac:dyDescent="0.2">
      <c r="A408" s="213"/>
      <c r="B408" s="214"/>
      <c r="C408" s="214"/>
      <c r="D408" s="220"/>
      <c r="E408" s="214"/>
      <c r="F408" s="215"/>
      <c r="G408" s="215"/>
      <c r="H408" s="215"/>
      <c r="I408" s="215"/>
      <c r="J408" s="216"/>
      <c r="K408" s="215"/>
      <c r="L408" s="216"/>
      <c r="M408" s="195"/>
      <c r="N408" s="195"/>
      <c r="O408" s="195"/>
    </row>
    <row r="409" spans="1:15" x14ac:dyDescent="0.2">
      <c r="A409" s="213"/>
      <c r="B409" s="214"/>
      <c r="C409" s="214"/>
      <c r="D409" s="220"/>
      <c r="E409" s="214"/>
      <c r="F409" s="215"/>
      <c r="G409" s="215"/>
      <c r="H409" s="215"/>
      <c r="I409" s="215"/>
      <c r="J409" s="219"/>
      <c r="K409" s="215"/>
      <c r="L409" s="216"/>
      <c r="M409" s="195"/>
      <c r="N409" s="195"/>
      <c r="O409" s="195"/>
    </row>
    <row r="410" spans="1:15" x14ac:dyDescent="0.2">
      <c r="A410" s="213"/>
      <c r="B410" s="214"/>
      <c r="C410" s="214"/>
      <c r="D410" s="220"/>
      <c r="E410" s="214"/>
      <c r="F410" s="215"/>
      <c r="G410" s="215"/>
      <c r="H410" s="215"/>
      <c r="I410" s="215"/>
      <c r="J410" s="216"/>
      <c r="K410" s="215"/>
      <c r="L410" s="216"/>
      <c r="M410" s="195"/>
      <c r="N410" s="195"/>
      <c r="O410" s="195"/>
    </row>
    <row r="411" spans="1:15" x14ac:dyDescent="0.2">
      <c r="A411" s="213"/>
      <c r="B411" s="214"/>
      <c r="C411" s="214"/>
      <c r="D411" s="220"/>
      <c r="E411" s="214"/>
      <c r="F411" s="215"/>
      <c r="G411" s="215"/>
      <c r="H411" s="215"/>
      <c r="I411" s="215"/>
      <c r="J411" s="216"/>
      <c r="K411" s="215"/>
      <c r="L411" s="216"/>
      <c r="M411" s="195"/>
      <c r="N411" s="195"/>
      <c r="O411" s="195"/>
    </row>
    <row r="412" spans="1:15" x14ac:dyDescent="0.2">
      <c r="A412" s="213"/>
      <c r="B412" s="214"/>
      <c r="C412" s="214"/>
      <c r="D412" s="220"/>
      <c r="E412" s="214"/>
      <c r="F412" s="215"/>
      <c r="G412" s="215"/>
      <c r="H412" s="215"/>
      <c r="I412" s="215"/>
      <c r="J412" s="216"/>
      <c r="K412" s="215"/>
      <c r="L412" s="216"/>
      <c r="M412" s="195"/>
      <c r="N412" s="195"/>
      <c r="O412" s="195"/>
    </row>
    <row r="413" spans="1:15" x14ac:dyDescent="0.2">
      <c r="A413" s="213"/>
      <c r="B413" s="214"/>
      <c r="C413" s="214"/>
      <c r="D413" s="220"/>
      <c r="E413" s="214"/>
      <c r="F413" s="215"/>
      <c r="G413" s="215"/>
      <c r="H413" s="215"/>
      <c r="I413" s="215"/>
      <c r="J413" s="216"/>
      <c r="K413" s="215"/>
      <c r="L413" s="216"/>
      <c r="M413" s="195"/>
      <c r="N413" s="195"/>
      <c r="O413" s="195"/>
    </row>
    <row r="414" spans="1:15" x14ac:dyDescent="0.2">
      <c r="A414" s="213"/>
      <c r="B414" s="214"/>
      <c r="C414" s="214"/>
      <c r="D414" s="220"/>
      <c r="E414" s="214"/>
      <c r="F414" s="215"/>
      <c r="G414" s="215"/>
      <c r="H414" s="215"/>
      <c r="I414" s="215"/>
      <c r="J414" s="216"/>
      <c r="K414" s="215"/>
      <c r="L414" s="216"/>
      <c r="M414" s="195"/>
      <c r="N414" s="195"/>
      <c r="O414" s="195"/>
    </row>
    <row r="415" spans="1:15" x14ac:dyDescent="0.2">
      <c r="A415" s="213"/>
      <c r="B415" s="214"/>
      <c r="C415" s="214"/>
      <c r="D415" s="220"/>
      <c r="E415" s="214"/>
      <c r="F415" s="215"/>
      <c r="G415" s="215"/>
      <c r="H415" s="215"/>
      <c r="I415" s="215"/>
      <c r="J415" s="219"/>
      <c r="K415" s="215"/>
      <c r="L415" s="216"/>
      <c r="M415" s="195"/>
      <c r="N415" s="195"/>
      <c r="O415" s="195"/>
    </row>
    <row r="416" spans="1:15" x14ac:dyDescent="0.2">
      <c r="A416" s="213"/>
      <c r="B416" s="214"/>
      <c r="C416" s="214"/>
      <c r="D416" s="220"/>
      <c r="E416" s="214"/>
      <c r="F416" s="215"/>
      <c r="G416" s="215"/>
      <c r="H416" s="215"/>
      <c r="I416" s="215"/>
      <c r="J416" s="216"/>
      <c r="K416" s="215"/>
      <c r="L416" s="216"/>
      <c r="M416" s="195"/>
      <c r="N416" s="195"/>
      <c r="O416" s="195"/>
    </row>
    <row r="417" spans="1:15" x14ac:dyDescent="0.2">
      <c r="A417" s="213"/>
      <c r="B417" s="214"/>
      <c r="C417" s="214"/>
      <c r="D417" s="220"/>
      <c r="E417" s="214"/>
      <c r="F417" s="215"/>
      <c r="G417" s="215"/>
      <c r="H417" s="215"/>
      <c r="I417" s="215"/>
      <c r="J417" s="218"/>
      <c r="K417" s="215"/>
      <c r="L417" s="216"/>
      <c r="M417" s="195"/>
      <c r="N417" s="195"/>
      <c r="O417" s="195"/>
    </row>
    <row r="418" spans="1:15" x14ac:dyDescent="0.2">
      <c r="A418" s="213"/>
      <c r="B418" s="214"/>
      <c r="C418" s="214"/>
      <c r="D418" s="220"/>
      <c r="E418" s="214"/>
      <c r="F418" s="215"/>
      <c r="G418" s="215"/>
      <c r="H418" s="215"/>
      <c r="I418" s="215"/>
      <c r="J418" s="216"/>
      <c r="K418" s="215"/>
      <c r="L418" s="216"/>
      <c r="M418" s="195"/>
      <c r="N418" s="195"/>
      <c r="O418" s="195"/>
    </row>
    <row r="419" spans="1:15" x14ac:dyDescent="0.2">
      <c r="A419" s="213"/>
      <c r="B419" s="214"/>
      <c r="C419" s="214"/>
      <c r="D419" s="220"/>
      <c r="E419" s="214"/>
      <c r="F419" s="215"/>
      <c r="G419" s="215"/>
      <c r="H419" s="215"/>
      <c r="I419" s="215"/>
      <c r="J419" s="218"/>
      <c r="K419" s="215"/>
      <c r="L419" s="216"/>
      <c r="M419" s="195"/>
      <c r="N419" s="195"/>
      <c r="O419" s="195"/>
    </row>
    <row r="420" spans="1:15" x14ac:dyDescent="0.2">
      <c r="A420" s="213"/>
      <c r="B420" s="214"/>
      <c r="C420" s="214"/>
      <c r="D420" s="220"/>
      <c r="E420" s="214"/>
      <c r="F420" s="215"/>
      <c r="G420" s="215"/>
      <c r="H420" s="215"/>
      <c r="I420" s="215"/>
      <c r="J420" s="216"/>
      <c r="K420" s="215"/>
      <c r="L420" s="216"/>
      <c r="M420" s="195"/>
      <c r="N420" s="195"/>
      <c r="O420" s="195"/>
    </row>
    <row r="421" spans="1:15" x14ac:dyDescent="0.2">
      <c r="A421" s="213"/>
      <c r="B421" s="214"/>
      <c r="C421" s="214"/>
      <c r="D421" s="220"/>
      <c r="E421" s="214"/>
      <c r="F421" s="215"/>
      <c r="G421" s="215"/>
      <c r="H421" s="215"/>
      <c r="I421" s="215"/>
      <c r="J421" s="216"/>
      <c r="K421" s="215"/>
      <c r="L421" s="216"/>
      <c r="M421" s="195"/>
      <c r="N421" s="195"/>
      <c r="O421" s="195"/>
    </row>
    <row r="422" spans="1:15" x14ac:dyDescent="0.2">
      <c r="A422" s="213"/>
      <c r="B422" s="214"/>
      <c r="C422" s="214"/>
      <c r="D422" s="220"/>
      <c r="E422" s="214"/>
      <c r="F422" s="215"/>
      <c r="G422" s="215"/>
      <c r="H422" s="215"/>
      <c r="I422" s="215"/>
      <c r="J422" s="216"/>
      <c r="K422" s="215"/>
      <c r="L422" s="216"/>
      <c r="M422" s="195"/>
      <c r="N422" s="195"/>
      <c r="O422" s="195"/>
    </row>
    <row r="423" spans="1:15" x14ac:dyDescent="0.2">
      <c r="A423" s="213"/>
      <c r="B423" s="214"/>
      <c r="C423" s="214"/>
      <c r="D423" s="220"/>
      <c r="E423" s="214"/>
      <c r="F423" s="215"/>
      <c r="G423" s="215"/>
      <c r="H423" s="215"/>
      <c r="I423" s="215"/>
      <c r="J423" s="216"/>
      <c r="K423" s="215"/>
      <c r="L423" s="216"/>
      <c r="M423" s="195"/>
      <c r="N423" s="195"/>
      <c r="O423" s="195"/>
    </row>
    <row r="424" spans="1:15" x14ac:dyDescent="0.2">
      <c r="A424" s="213"/>
      <c r="B424" s="214"/>
      <c r="C424" s="214"/>
      <c r="D424" s="220"/>
      <c r="E424" s="214"/>
      <c r="F424" s="215"/>
      <c r="G424" s="215"/>
      <c r="H424" s="215"/>
      <c r="I424" s="215"/>
      <c r="J424" s="216"/>
      <c r="K424" s="215"/>
      <c r="L424" s="216"/>
      <c r="M424" s="195"/>
      <c r="N424" s="195"/>
      <c r="O424" s="195"/>
    </row>
    <row r="425" spans="1:15" x14ac:dyDescent="0.2">
      <c r="A425" s="213"/>
      <c r="B425" s="214"/>
      <c r="C425" s="214"/>
      <c r="D425" s="220"/>
      <c r="E425" s="214"/>
      <c r="F425" s="215"/>
      <c r="G425" s="215"/>
      <c r="H425" s="215"/>
      <c r="I425" s="215"/>
      <c r="J425" s="216"/>
      <c r="K425" s="215"/>
      <c r="L425" s="216"/>
      <c r="M425" s="195"/>
      <c r="N425" s="195"/>
      <c r="O425" s="195"/>
    </row>
    <row r="426" spans="1:15" x14ac:dyDescent="0.2">
      <c r="A426" s="213"/>
      <c r="B426" s="214"/>
      <c r="C426" s="214"/>
      <c r="D426" s="220"/>
      <c r="E426" s="214"/>
      <c r="F426" s="215"/>
      <c r="G426" s="215"/>
      <c r="H426" s="215"/>
      <c r="I426" s="215"/>
      <c r="J426" s="216"/>
      <c r="K426" s="215"/>
      <c r="L426" s="216"/>
      <c r="M426" s="195"/>
      <c r="N426" s="195"/>
      <c r="O426" s="195"/>
    </row>
    <row r="427" spans="1:15" x14ac:dyDescent="0.2">
      <c r="A427" s="213"/>
      <c r="B427" s="214"/>
      <c r="C427" s="214"/>
      <c r="D427" s="220"/>
      <c r="E427" s="214"/>
      <c r="F427" s="215"/>
      <c r="G427" s="215"/>
      <c r="H427" s="215"/>
      <c r="I427" s="215"/>
      <c r="J427" s="216"/>
      <c r="K427" s="215"/>
      <c r="L427" s="216"/>
      <c r="M427" s="195"/>
      <c r="N427" s="195"/>
      <c r="O427" s="195"/>
    </row>
    <row r="428" spans="1:15" x14ac:dyDescent="0.2">
      <c r="A428" s="213"/>
      <c r="B428" s="214"/>
      <c r="C428" s="214"/>
      <c r="D428" s="220"/>
      <c r="E428" s="214"/>
      <c r="F428" s="215"/>
      <c r="G428" s="215"/>
      <c r="H428" s="215"/>
      <c r="I428" s="215"/>
      <c r="J428" s="216"/>
      <c r="K428" s="215"/>
      <c r="L428" s="216"/>
      <c r="M428" s="195"/>
      <c r="N428" s="195"/>
      <c r="O428" s="195"/>
    </row>
    <row r="429" spans="1:15" x14ac:dyDescent="0.2">
      <c r="A429" s="213"/>
      <c r="B429" s="214"/>
      <c r="C429" s="214"/>
      <c r="D429" s="220"/>
      <c r="E429" s="214"/>
      <c r="F429" s="215"/>
      <c r="G429" s="215"/>
      <c r="H429" s="215"/>
      <c r="I429" s="215"/>
      <c r="J429" s="216"/>
      <c r="K429" s="215"/>
      <c r="L429" s="216"/>
      <c r="M429" s="195"/>
      <c r="N429" s="195"/>
      <c r="O429" s="195"/>
    </row>
    <row r="430" spans="1:15" x14ac:dyDescent="0.2">
      <c r="A430" s="213"/>
      <c r="B430" s="214"/>
      <c r="C430" s="214"/>
      <c r="D430" s="220"/>
      <c r="E430" s="214"/>
      <c r="F430" s="215"/>
      <c r="G430" s="215"/>
      <c r="H430" s="215"/>
      <c r="I430" s="215"/>
      <c r="J430" s="216"/>
      <c r="K430" s="215"/>
      <c r="L430" s="216"/>
      <c r="M430" s="195"/>
      <c r="N430" s="195"/>
      <c r="O430" s="195"/>
    </row>
    <row r="431" spans="1:15" x14ac:dyDescent="0.2">
      <c r="A431" s="213"/>
      <c r="B431" s="214"/>
      <c r="C431" s="214"/>
      <c r="D431" s="220"/>
      <c r="E431" s="214"/>
      <c r="F431" s="215"/>
      <c r="G431" s="215"/>
      <c r="H431" s="215"/>
      <c r="I431" s="215"/>
      <c r="J431" s="216"/>
      <c r="K431" s="215"/>
      <c r="L431" s="216"/>
      <c r="M431" s="195"/>
      <c r="N431" s="195"/>
      <c r="O431" s="195"/>
    </row>
    <row r="432" spans="1:15" x14ac:dyDescent="0.2">
      <c r="A432" s="213"/>
      <c r="B432" s="214"/>
      <c r="C432" s="214"/>
      <c r="D432" s="220"/>
      <c r="E432" s="214"/>
      <c r="F432" s="215"/>
      <c r="G432" s="215"/>
      <c r="H432" s="215"/>
      <c r="I432" s="215"/>
      <c r="J432" s="216"/>
      <c r="K432" s="215"/>
      <c r="L432" s="216"/>
      <c r="M432" s="195"/>
      <c r="N432" s="195"/>
      <c r="O432" s="195"/>
    </row>
    <row r="433" spans="1:15" x14ac:dyDescent="0.2">
      <c r="A433" s="213"/>
      <c r="B433" s="214"/>
      <c r="C433" s="214"/>
      <c r="D433" s="220"/>
      <c r="E433" s="214"/>
      <c r="F433" s="215"/>
      <c r="G433" s="215"/>
      <c r="H433" s="215"/>
      <c r="I433" s="215"/>
      <c r="J433" s="216"/>
      <c r="K433" s="215"/>
      <c r="L433" s="216"/>
      <c r="M433" s="195"/>
      <c r="N433" s="195"/>
      <c r="O433" s="195"/>
    </row>
    <row r="434" spans="1:15" x14ac:dyDescent="0.2">
      <c r="A434" s="213"/>
      <c r="B434" s="214"/>
      <c r="C434" s="214"/>
      <c r="D434" s="220"/>
      <c r="E434" s="214"/>
      <c r="F434" s="215"/>
      <c r="G434" s="215"/>
      <c r="H434" s="215"/>
      <c r="I434" s="215"/>
      <c r="J434" s="216"/>
      <c r="K434" s="215"/>
      <c r="L434" s="216"/>
      <c r="M434" s="195"/>
      <c r="N434" s="195"/>
      <c r="O434" s="195"/>
    </row>
    <row r="435" spans="1:15" x14ac:dyDescent="0.2">
      <c r="A435" s="213"/>
      <c r="B435" s="214"/>
      <c r="C435" s="214"/>
      <c r="D435" s="220"/>
      <c r="E435" s="214"/>
      <c r="F435" s="215"/>
      <c r="G435" s="215"/>
      <c r="H435" s="215"/>
      <c r="I435" s="215"/>
      <c r="J435" s="216"/>
      <c r="K435" s="215"/>
      <c r="L435" s="216"/>
      <c r="M435" s="195"/>
      <c r="N435" s="195"/>
      <c r="O435" s="195"/>
    </row>
    <row r="436" spans="1:15" x14ac:dyDescent="0.2">
      <c r="A436" s="213"/>
      <c r="B436" s="214"/>
      <c r="C436" s="214"/>
      <c r="D436" s="220"/>
      <c r="E436" s="214"/>
      <c r="F436" s="215"/>
      <c r="G436" s="215"/>
      <c r="H436" s="215"/>
      <c r="I436" s="215"/>
      <c r="J436" s="216"/>
      <c r="K436" s="215"/>
      <c r="L436" s="216"/>
      <c r="M436" s="195"/>
      <c r="N436" s="195"/>
      <c r="O436" s="195"/>
    </row>
    <row r="437" spans="1:15" x14ac:dyDescent="0.2">
      <c r="A437" s="213"/>
      <c r="B437" s="214"/>
      <c r="C437" s="214"/>
      <c r="D437" s="220"/>
      <c r="E437" s="214"/>
      <c r="F437" s="215"/>
      <c r="G437" s="215"/>
      <c r="H437" s="215"/>
      <c r="I437" s="215"/>
      <c r="J437" s="216"/>
      <c r="K437" s="215"/>
      <c r="L437" s="216"/>
      <c r="M437" s="195"/>
      <c r="N437" s="195"/>
      <c r="O437" s="195"/>
    </row>
    <row r="438" spans="1:15" x14ac:dyDescent="0.2">
      <c r="A438" s="213"/>
      <c r="B438" s="214"/>
      <c r="C438" s="214"/>
      <c r="D438" s="220"/>
      <c r="E438" s="214"/>
      <c r="F438" s="215"/>
      <c r="G438" s="215"/>
      <c r="H438" s="215"/>
      <c r="I438" s="215"/>
      <c r="J438" s="216"/>
      <c r="K438" s="215"/>
      <c r="L438" s="216"/>
      <c r="M438" s="195"/>
      <c r="N438" s="195"/>
      <c r="O438" s="195"/>
    </row>
    <row r="439" spans="1:15" x14ac:dyDescent="0.2">
      <c r="A439" s="213"/>
      <c r="B439" s="214"/>
      <c r="C439" s="214"/>
      <c r="D439" s="220"/>
      <c r="E439" s="214"/>
      <c r="F439" s="215"/>
      <c r="G439" s="215"/>
      <c r="H439" s="215"/>
      <c r="I439" s="215"/>
      <c r="J439" s="219"/>
      <c r="K439" s="215"/>
      <c r="L439" s="216"/>
      <c r="M439" s="195"/>
      <c r="N439" s="195"/>
      <c r="O439" s="195"/>
    </row>
    <row r="440" spans="1:15" x14ac:dyDescent="0.2">
      <c r="A440" s="213"/>
      <c r="B440" s="214"/>
      <c r="C440" s="214"/>
      <c r="D440" s="220"/>
      <c r="E440" s="214"/>
      <c r="F440" s="215"/>
      <c r="G440" s="215"/>
      <c r="H440" s="215"/>
      <c r="I440" s="215"/>
      <c r="J440" s="216"/>
      <c r="K440" s="215"/>
      <c r="L440" s="216"/>
      <c r="M440" s="195"/>
      <c r="N440" s="195"/>
      <c r="O440" s="195"/>
    </row>
    <row r="441" spans="1:15" x14ac:dyDescent="0.2">
      <c r="A441" s="213"/>
      <c r="B441" s="214"/>
      <c r="C441" s="214"/>
      <c r="D441" s="220"/>
      <c r="E441" s="214"/>
      <c r="F441" s="215"/>
      <c r="G441" s="215"/>
      <c r="H441" s="215"/>
      <c r="I441" s="215"/>
      <c r="J441" s="216"/>
      <c r="K441" s="215"/>
      <c r="L441" s="216"/>
      <c r="M441" s="195"/>
      <c r="N441" s="195"/>
      <c r="O441" s="195"/>
    </row>
    <row r="442" spans="1:15" x14ac:dyDescent="0.2">
      <c r="A442" s="213"/>
      <c r="B442" s="214"/>
      <c r="C442" s="214"/>
      <c r="D442" s="220"/>
      <c r="E442" s="214"/>
      <c r="F442" s="215"/>
      <c r="G442" s="215"/>
      <c r="H442" s="215"/>
      <c r="I442" s="215"/>
      <c r="J442" s="216"/>
      <c r="K442" s="215"/>
      <c r="L442" s="216"/>
      <c r="M442" s="195"/>
      <c r="N442" s="195"/>
      <c r="O442" s="195"/>
    </row>
    <row r="443" spans="1:15" x14ac:dyDescent="0.2">
      <c r="A443" s="222"/>
      <c r="B443" s="223"/>
      <c r="C443" s="223"/>
      <c r="D443" s="224"/>
      <c r="E443" s="223"/>
      <c r="F443" s="223"/>
      <c r="G443" s="223"/>
      <c r="H443" s="215"/>
      <c r="I443" s="223"/>
      <c r="J443" s="232"/>
      <c r="K443" s="215"/>
      <c r="L443" s="216"/>
      <c r="M443" s="195"/>
      <c r="N443" s="195"/>
      <c r="O443" s="195"/>
    </row>
    <row r="444" spans="1:15" x14ac:dyDescent="0.2">
      <c r="A444" s="213"/>
      <c r="B444" s="214"/>
      <c r="C444" s="214"/>
      <c r="D444" s="220"/>
      <c r="E444" s="214"/>
      <c r="F444" s="215"/>
      <c r="G444" s="215"/>
      <c r="H444" s="215"/>
      <c r="I444" s="215"/>
      <c r="J444" s="216"/>
      <c r="K444" s="215"/>
      <c r="L444" s="216"/>
      <c r="M444" s="195"/>
      <c r="N444" s="195"/>
      <c r="O444" s="195"/>
    </row>
    <row r="445" spans="1:15" x14ac:dyDescent="0.2">
      <c r="A445" s="213"/>
      <c r="B445" s="214"/>
      <c r="C445" s="214"/>
      <c r="D445" s="220"/>
      <c r="E445" s="214"/>
      <c r="F445" s="215"/>
      <c r="G445" s="215"/>
      <c r="H445" s="215"/>
      <c r="I445" s="215"/>
      <c r="J445" s="216"/>
      <c r="K445" s="215"/>
      <c r="L445" s="216"/>
      <c r="M445" s="195"/>
      <c r="N445" s="195"/>
      <c r="O445" s="195"/>
    </row>
    <row r="446" spans="1:15" x14ac:dyDescent="0.2">
      <c r="A446" s="213"/>
      <c r="B446" s="214"/>
      <c r="C446" s="214"/>
      <c r="D446" s="220"/>
      <c r="E446" s="214"/>
      <c r="F446" s="215"/>
      <c r="G446" s="215"/>
      <c r="H446" s="215"/>
      <c r="I446" s="215"/>
      <c r="J446" s="219"/>
      <c r="K446" s="215"/>
      <c r="L446" s="216"/>
      <c r="M446" s="195"/>
      <c r="N446" s="195"/>
      <c r="O446" s="195"/>
    </row>
    <row r="447" spans="1:15" x14ac:dyDescent="0.2">
      <c r="A447" s="213"/>
      <c r="B447" s="214"/>
      <c r="C447" s="214"/>
      <c r="D447" s="220"/>
      <c r="E447" s="214"/>
      <c r="F447" s="215"/>
      <c r="G447" s="215"/>
      <c r="H447" s="215"/>
      <c r="I447" s="215"/>
      <c r="J447" s="216"/>
      <c r="K447" s="215"/>
      <c r="L447" s="216"/>
      <c r="M447" s="195"/>
      <c r="N447" s="195"/>
      <c r="O447" s="195"/>
    </row>
    <row r="448" spans="1:15" x14ac:dyDescent="0.2">
      <c r="A448" s="213"/>
      <c r="B448" s="214"/>
      <c r="C448" s="214"/>
      <c r="D448" s="220"/>
      <c r="E448" s="214"/>
      <c r="F448" s="215"/>
      <c r="G448" s="215"/>
      <c r="H448" s="215"/>
      <c r="I448" s="215"/>
      <c r="J448" s="216"/>
      <c r="K448" s="215"/>
      <c r="L448" s="216"/>
      <c r="M448" s="195"/>
      <c r="N448" s="195"/>
      <c r="O448" s="195"/>
    </row>
    <row r="449" spans="1:15" x14ac:dyDescent="0.2">
      <c r="A449" s="213"/>
      <c r="B449" s="214"/>
      <c r="C449" s="214"/>
      <c r="D449" s="220"/>
      <c r="E449" s="214"/>
      <c r="F449" s="215"/>
      <c r="G449" s="215"/>
      <c r="H449" s="215"/>
      <c r="I449" s="215"/>
      <c r="J449" s="219"/>
      <c r="K449" s="215"/>
      <c r="L449" s="216"/>
      <c r="M449" s="195"/>
      <c r="N449" s="195"/>
      <c r="O449" s="195"/>
    </row>
    <row r="450" spans="1:15" x14ac:dyDescent="0.2">
      <c r="A450" s="213"/>
      <c r="B450" s="214"/>
      <c r="C450" s="214"/>
      <c r="D450" s="220"/>
      <c r="E450" s="214"/>
      <c r="F450" s="215"/>
      <c r="G450" s="215"/>
      <c r="H450" s="215"/>
      <c r="I450" s="215"/>
      <c r="J450" s="216"/>
      <c r="K450" s="215"/>
      <c r="L450" s="216"/>
      <c r="M450" s="195"/>
      <c r="N450" s="195"/>
      <c r="O450" s="195"/>
    </row>
    <row r="451" spans="1:15" x14ac:dyDescent="0.2">
      <c r="A451" s="213"/>
      <c r="B451" s="214"/>
      <c r="C451" s="214"/>
      <c r="D451" s="220"/>
      <c r="E451" s="214"/>
      <c r="F451" s="215"/>
      <c r="G451" s="215"/>
      <c r="H451" s="215"/>
      <c r="I451" s="215"/>
      <c r="J451" s="216"/>
      <c r="K451" s="215"/>
      <c r="L451" s="216"/>
      <c r="M451" s="195"/>
      <c r="N451" s="195"/>
      <c r="O451" s="195"/>
    </row>
    <row r="452" spans="1:15" x14ac:dyDescent="0.2">
      <c r="A452" s="213"/>
      <c r="B452" s="214"/>
      <c r="C452" s="214"/>
      <c r="D452" s="220"/>
      <c r="E452" s="214"/>
      <c r="F452" s="215"/>
      <c r="G452" s="215"/>
      <c r="H452" s="215"/>
      <c r="I452" s="215"/>
      <c r="J452" s="216"/>
      <c r="K452" s="215"/>
      <c r="L452" s="216"/>
      <c r="M452" s="195"/>
      <c r="N452" s="195"/>
      <c r="O452" s="195"/>
    </row>
    <row r="453" spans="1:15" x14ac:dyDescent="0.2">
      <c r="A453" s="213"/>
      <c r="B453" s="214"/>
      <c r="C453" s="214"/>
      <c r="D453" s="220"/>
      <c r="E453" s="214"/>
      <c r="F453" s="215"/>
      <c r="G453" s="215"/>
      <c r="H453" s="215"/>
      <c r="I453" s="215"/>
      <c r="J453" s="216"/>
      <c r="K453" s="215"/>
      <c r="L453" s="216"/>
      <c r="M453" s="195"/>
      <c r="N453" s="195"/>
      <c r="O453" s="195"/>
    </row>
    <row r="454" spans="1:15" x14ac:dyDescent="0.2">
      <c r="A454" s="213"/>
      <c r="B454" s="214"/>
      <c r="C454" s="214"/>
      <c r="D454" s="220"/>
      <c r="E454" s="214"/>
      <c r="F454" s="215"/>
      <c r="G454" s="215"/>
      <c r="H454" s="215"/>
      <c r="I454" s="215"/>
      <c r="J454" s="218"/>
      <c r="K454" s="215"/>
      <c r="L454" s="216"/>
      <c r="M454" s="195"/>
      <c r="N454" s="195"/>
      <c r="O454" s="195"/>
    </row>
    <row r="455" spans="1:15" x14ac:dyDescent="0.2">
      <c r="A455" s="213"/>
      <c r="B455" s="214"/>
      <c r="C455" s="214"/>
      <c r="D455" s="220"/>
      <c r="E455" s="214"/>
      <c r="F455" s="215"/>
      <c r="G455" s="215"/>
      <c r="H455" s="215"/>
      <c r="I455" s="215"/>
      <c r="J455" s="216"/>
      <c r="K455" s="215"/>
      <c r="L455" s="216"/>
      <c r="M455" s="195"/>
      <c r="N455" s="195"/>
      <c r="O455" s="195"/>
    </row>
    <row r="456" spans="1:15" x14ac:dyDescent="0.2">
      <c r="A456" s="213"/>
      <c r="B456" s="214"/>
      <c r="C456" s="214"/>
      <c r="D456" s="220"/>
      <c r="E456" s="214"/>
      <c r="F456" s="215"/>
      <c r="G456" s="215"/>
      <c r="H456" s="215"/>
      <c r="I456" s="215"/>
      <c r="J456" s="216"/>
      <c r="K456" s="215"/>
      <c r="L456" s="216"/>
      <c r="M456" s="195"/>
      <c r="N456" s="195"/>
      <c r="O456" s="195"/>
    </row>
    <row r="457" spans="1:15" x14ac:dyDescent="0.2">
      <c r="A457" s="213"/>
      <c r="B457" s="214"/>
      <c r="C457" s="214"/>
      <c r="D457" s="220"/>
      <c r="E457" s="214"/>
      <c r="F457" s="215"/>
      <c r="G457" s="215"/>
      <c r="H457" s="215"/>
      <c r="I457" s="215"/>
      <c r="J457" s="219"/>
      <c r="K457" s="215"/>
      <c r="L457" s="216"/>
      <c r="M457" s="195"/>
      <c r="N457" s="195"/>
      <c r="O457" s="195"/>
    </row>
    <row r="458" spans="1:15" x14ac:dyDescent="0.2">
      <c r="A458" s="213"/>
      <c r="B458" s="214"/>
      <c r="C458" s="214"/>
      <c r="D458" s="220"/>
      <c r="E458" s="214"/>
      <c r="F458" s="215"/>
      <c r="G458" s="215"/>
      <c r="H458" s="215"/>
      <c r="I458" s="215"/>
      <c r="J458" s="216"/>
      <c r="K458" s="215"/>
      <c r="L458" s="216"/>
      <c r="M458" s="195"/>
      <c r="N458" s="195"/>
      <c r="O458" s="195"/>
    </row>
    <row r="459" spans="1:15" x14ac:dyDescent="0.2">
      <c r="A459" s="213"/>
      <c r="B459" s="214"/>
      <c r="C459" s="214"/>
      <c r="D459" s="220"/>
      <c r="E459" s="214"/>
      <c r="F459" s="215"/>
      <c r="G459" s="215"/>
      <c r="H459" s="215"/>
      <c r="I459" s="215"/>
      <c r="J459" s="216"/>
      <c r="K459" s="215"/>
      <c r="L459" s="216"/>
      <c r="M459" s="195"/>
      <c r="N459" s="195"/>
      <c r="O459" s="195"/>
    </row>
    <row r="460" spans="1:15" x14ac:dyDescent="0.2">
      <c r="A460" s="213"/>
      <c r="B460" s="214"/>
      <c r="C460" s="214"/>
      <c r="D460" s="220"/>
      <c r="E460" s="214"/>
      <c r="F460" s="215"/>
      <c r="G460" s="215"/>
      <c r="H460" s="215"/>
      <c r="I460" s="215"/>
      <c r="J460" s="216"/>
      <c r="K460" s="215"/>
      <c r="L460" s="216"/>
      <c r="M460" s="195"/>
      <c r="N460" s="195"/>
      <c r="O460" s="195"/>
    </row>
    <row r="461" spans="1:15" x14ac:dyDescent="0.2">
      <c r="A461" s="213"/>
      <c r="B461" s="214"/>
      <c r="C461" s="214"/>
      <c r="D461" s="220"/>
      <c r="E461" s="214"/>
      <c r="F461" s="215"/>
      <c r="G461" s="215"/>
      <c r="H461" s="215"/>
      <c r="I461" s="215"/>
      <c r="J461" s="216"/>
      <c r="K461" s="215"/>
      <c r="L461" s="216"/>
      <c r="M461" s="195"/>
      <c r="N461" s="195"/>
      <c r="O461" s="195"/>
    </row>
    <row r="462" spans="1:15" x14ac:dyDescent="0.2">
      <c r="A462" s="213"/>
      <c r="B462" s="214"/>
      <c r="C462" s="214"/>
      <c r="D462" s="220"/>
      <c r="E462" s="214"/>
      <c r="F462" s="215"/>
      <c r="G462" s="215"/>
      <c r="H462" s="215"/>
      <c r="I462" s="215"/>
      <c r="J462" s="216"/>
      <c r="K462" s="215"/>
      <c r="L462" s="216"/>
      <c r="M462" s="195"/>
      <c r="N462" s="195"/>
      <c r="O462" s="195"/>
    </row>
    <row r="463" spans="1:15" x14ac:dyDescent="0.2">
      <c r="A463" s="213"/>
      <c r="B463" s="214"/>
      <c r="C463" s="214"/>
      <c r="D463" s="220"/>
      <c r="E463" s="214"/>
      <c r="F463" s="215"/>
      <c r="G463" s="215"/>
      <c r="H463" s="215"/>
      <c r="I463" s="215"/>
      <c r="J463" s="216"/>
      <c r="K463" s="215"/>
      <c r="L463" s="216"/>
      <c r="M463" s="195"/>
      <c r="N463" s="195"/>
      <c r="O463" s="195"/>
    </row>
    <row r="464" spans="1:15" x14ac:dyDescent="0.2">
      <c r="A464" s="213"/>
      <c r="B464" s="214"/>
      <c r="C464" s="214"/>
      <c r="D464" s="220"/>
      <c r="E464" s="214"/>
      <c r="F464" s="215"/>
      <c r="G464" s="215"/>
      <c r="H464" s="215"/>
      <c r="I464" s="215"/>
      <c r="J464" s="216"/>
      <c r="K464" s="215"/>
      <c r="L464" s="216"/>
      <c r="M464" s="195"/>
      <c r="N464" s="195"/>
      <c r="O464" s="195"/>
    </row>
    <row r="465" spans="1:15" x14ac:dyDescent="0.2">
      <c r="A465" s="213"/>
      <c r="B465" s="214"/>
      <c r="C465" s="214"/>
      <c r="D465" s="220"/>
      <c r="E465" s="214"/>
      <c r="F465" s="215"/>
      <c r="G465" s="215"/>
      <c r="H465" s="215"/>
      <c r="I465" s="215"/>
      <c r="J465" s="218"/>
      <c r="K465" s="215"/>
      <c r="L465" s="216"/>
      <c r="M465" s="195"/>
      <c r="N465" s="195"/>
      <c r="O465" s="195"/>
    </row>
    <row r="466" spans="1:15" x14ac:dyDescent="0.2">
      <c r="A466" s="213"/>
      <c r="B466" s="214"/>
      <c r="C466" s="214"/>
      <c r="D466" s="220"/>
      <c r="E466" s="214"/>
      <c r="F466" s="215"/>
      <c r="G466" s="215"/>
      <c r="H466" s="215"/>
      <c r="I466" s="215"/>
      <c r="J466" s="216"/>
      <c r="K466" s="215"/>
      <c r="L466" s="216"/>
      <c r="M466" s="195"/>
      <c r="N466" s="195"/>
      <c r="O466" s="195"/>
    </row>
    <row r="467" spans="1:15" x14ac:dyDescent="0.2">
      <c r="A467" s="213"/>
      <c r="B467" s="214"/>
      <c r="C467" s="214"/>
      <c r="D467" s="220"/>
      <c r="E467" s="214"/>
      <c r="F467" s="215"/>
      <c r="G467" s="215"/>
      <c r="H467" s="215"/>
      <c r="I467" s="215"/>
      <c r="J467" s="216"/>
      <c r="K467" s="215"/>
      <c r="L467" s="216"/>
      <c r="M467" s="195"/>
      <c r="N467" s="195"/>
      <c r="O467" s="195"/>
    </row>
    <row r="468" spans="1:15" x14ac:dyDescent="0.2">
      <c r="A468" s="213"/>
      <c r="B468" s="214"/>
      <c r="C468" s="214"/>
      <c r="D468" s="220"/>
      <c r="E468" s="214"/>
      <c r="F468" s="215"/>
      <c r="G468" s="215"/>
      <c r="H468" s="215"/>
      <c r="I468" s="215"/>
      <c r="J468" s="216"/>
      <c r="K468" s="215"/>
      <c r="L468" s="216"/>
      <c r="M468" s="195"/>
      <c r="N468" s="195"/>
      <c r="O468" s="195"/>
    </row>
    <row r="469" spans="1:15" x14ac:dyDescent="0.2">
      <c r="A469" s="213"/>
      <c r="B469" s="214"/>
      <c r="C469" s="214"/>
      <c r="D469" s="220"/>
      <c r="E469" s="214"/>
      <c r="F469" s="215"/>
      <c r="G469" s="215"/>
      <c r="H469" s="215"/>
      <c r="I469" s="215"/>
      <c r="J469" s="216"/>
      <c r="K469" s="215"/>
      <c r="L469" s="216"/>
      <c r="M469" s="195"/>
      <c r="N469" s="195"/>
      <c r="O469" s="195"/>
    </row>
    <row r="470" spans="1:15" x14ac:dyDescent="0.2">
      <c r="A470" s="213"/>
      <c r="B470" s="214"/>
      <c r="C470" s="214"/>
      <c r="D470" s="220"/>
      <c r="E470" s="214"/>
      <c r="F470" s="215"/>
      <c r="G470" s="215"/>
      <c r="H470" s="215"/>
      <c r="I470" s="215"/>
      <c r="J470" s="216"/>
      <c r="K470" s="215"/>
      <c r="L470" s="216"/>
      <c r="M470" s="195"/>
      <c r="N470" s="195"/>
      <c r="O470" s="195"/>
    </row>
    <row r="471" spans="1:15" x14ac:dyDescent="0.2">
      <c r="A471" s="213"/>
      <c r="B471" s="214"/>
      <c r="C471" s="214"/>
      <c r="D471" s="220"/>
      <c r="E471" s="214"/>
      <c r="F471" s="215"/>
      <c r="G471" s="215"/>
      <c r="H471" s="215"/>
      <c r="I471" s="215"/>
      <c r="J471" s="216"/>
      <c r="K471" s="215"/>
      <c r="L471" s="216"/>
      <c r="M471" s="195"/>
      <c r="N471" s="195"/>
      <c r="O471" s="195"/>
    </row>
    <row r="472" spans="1:15" x14ac:dyDescent="0.2">
      <c r="A472" s="213"/>
      <c r="B472" s="214"/>
      <c r="C472" s="214"/>
      <c r="D472" s="220"/>
      <c r="E472" s="214"/>
      <c r="F472" s="215"/>
      <c r="G472" s="215"/>
      <c r="H472" s="215"/>
      <c r="I472" s="215"/>
      <c r="J472" s="216"/>
      <c r="K472" s="215"/>
      <c r="L472" s="216"/>
      <c r="M472" s="195"/>
      <c r="N472" s="195"/>
      <c r="O472" s="195"/>
    </row>
    <row r="473" spans="1:15" x14ac:dyDescent="0.2">
      <c r="A473" s="213"/>
      <c r="B473" s="214"/>
      <c r="C473" s="214"/>
      <c r="D473" s="220"/>
      <c r="E473" s="214"/>
      <c r="F473" s="215"/>
      <c r="G473" s="215"/>
      <c r="H473" s="215"/>
      <c r="I473" s="215"/>
      <c r="J473" s="216"/>
      <c r="K473" s="215"/>
      <c r="L473" s="216"/>
      <c r="M473" s="195"/>
      <c r="N473" s="195"/>
      <c r="O473" s="195"/>
    </row>
    <row r="474" spans="1:15" x14ac:dyDescent="0.2">
      <c r="A474" s="213"/>
      <c r="B474" s="214"/>
      <c r="C474" s="214"/>
      <c r="D474" s="220"/>
      <c r="E474" s="214"/>
      <c r="F474" s="215"/>
      <c r="G474" s="215"/>
      <c r="H474" s="215"/>
      <c r="I474" s="215"/>
      <c r="J474" s="216"/>
      <c r="K474" s="215"/>
      <c r="L474" s="216"/>
      <c r="M474" s="195"/>
      <c r="N474" s="195"/>
      <c r="O474" s="195"/>
    </row>
    <row r="475" spans="1:15" x14ac:dyDescent="0.2">
      <c r="A475" s="213"/>
      <c r="B475" s="214"/>
      <c r="C475" s="214"/>
      <c r="D475" s="220"/>
      <c r="E475" s="214"/>
      <c r="F475" s="215"/>
      <c r="G475" s="215"/>
      <c r="H475" s="215"/>
      <c r="I475" s="215"/>
      <c r="J475" s="219"/>
      <c r="K475" s="215"/>
      <c r="L475" s="216"/>
      <c r="M475" s="195"/>
      <c r="N475" s="195"/>
      <c r="O475" s="195"/>
    </row>
    <row r="476" spans="1:15" x14ac:dyDescent="0.2">
      <c r="A476" s="213"/>
      <c r="B476" s="214"/>
      <c r="C476" s="214"/>
      <c r="D476" s="220"/>
      <c r="E476" s="214"/>
      <c r="F476" s="215"/>
      <c r="G476" s="215"/>
      <c r="H476" s="215"/>
      <c r="I476" s="215"/>
      <c r="J476" s="219"/>
      <c r="K476" s="215"/>
      <c r="L476" s="216"/>
      <c r="M476" s="195"/>
      <c r="N476" s="195"/>
      <c r="O476" s="195"/>
    </row>
    <row r="477" spans="1:15" x14ac:dyDescent="0.2">
      <c r="A477" s="213"/>
      <c r="B477" s="214"/>
      <c r="C477" s="214"/>
      <c r="D477" s="220"/>
      <c r="E477" s="214"/>
      <c r="F477" s="215"/>
      <c r="G477" s="215"/>
      <c r="H477" s="215"/>
      <c r="I477" s="215"/>
      <c r="J477" s="219"/>
      <c r="K477" s="215"/>
      <c r="L477" s="216"/>
      <c r="M477" s="195"/>
      <c r="N477" s="195"/>
      <c r="O477" s="195"/>
    </row>
    <row r="478" spans="1:15" x14ac:dyDescent="0.2">
      <c r="A478" s="213"/>
      <c r="B478" s="214"/>
      <c r="C478" s="214"/>
      <c r="D478" s="220"/>
      <c r="E478" s="214"/>
      <c r="F478" s="215"/>
      <c r="G478" s="215"/>
      <c r="H478" s="215"/>
      <c r="I478" s="215"/>
      <c r="J478" s="219"/>
      <c r="K478" s="215"/>
      <c r="L478" s="216"/>
      <c r="M478" s="195"/>
      <c r="N478" s="195"/>
      <c r="O478" s="195"/>
    </row>
    <row r="479" spans="1:15" x14ac:dyDescent="0.2">
      <c r="A479" s="213"/>
      <c r="B479" s="214"/>
      <c r="C479" s="214"/>
      <c r="D479" s="220"/>
      <c r="E479" s="214"/>
      <c r="F479" s="215"/>
      <c r="G479" s="215"/>
      <c r="H479" s="215"/>
      <c r="I479" s="215"/>
      <c r="J479" s="216"/>
      <c r="K479" s="215"/>
      <c r="L479" s="216"/>
      <c r="M479" s="195"/>
      <c r="N479" s="195"/>
      <c r="O479" s="195"/>
    </row>
    <row r="480" spans="1:15" x14ac:dyDescent="0.2">
      <c r="A480" s="213"/>
      <c r="B480" s="214"/>
      <c r="C480" s="214"/>
      <c r="D480" s="220"/>
      <c r="E480" s="214"/>
      <c r="F480" s="215"/>
      <c r="G480" s="215"/>
      <c r="H480" s="215"/>
      <c r="I480" s="215"/>
      <c r="J480" s="216"/>
      <c r="K480" s="215"/>
      <c r="L480" s="216"/>
      <c r="M480" s="195"/>
      <c r="N480" s="195"/>
      <c r="O480" s="195"/>
    </row>
    <row r="481" spans="1:15" x14ac:dyDescent="0.2">
      <c r="A481" s="213"/>
      <c r="B481" s="214"/>
      <c r="C481" s="214"/>
      <c r="D481" s="220"/>
      <c r="E481" s="214"/>
      <c r="F481" s="215"/>
      <c r="G481" s="215"/>
      <c r="H481" s="215"/>
      <c r="I481" s="215"/>
      <c r="J481" s="216"/>
      <c r="K481" s="215"/>
      <c r="L481" s="216"/>
      <c r="M481" s="195"/>
      <c r="N481" s="195"/>
      <c r="O481" s="195"/>
    </row>
    <row r="482" spans="1:15" x14ac:dyDescent="0.2">
      <c r="A482" s="213"/>
      <c r="B482" s="214"/>
      <c r="C482" s="214"/>
      <c r="D482" s="220"/>
      <c r="E482" s="214"/>
      <c r="F482" s="215"/>
      <c r="G482" s="215"/>
      <c r="H482" s="215"/>
      <c r="I482" s="215"/>
      <c r="J482" s="216"/>
      <c r="K482" s="215"/>
      <c r="L482" s="216"/>
      <c r="M482" s="195"/>
      <c r="N482" s="195"/>
      <c r="O482" s="195"/>
    </row>
    <row r="483" spans="1:15" x14ac:dyDescent="0.2">
      <c r="A483" s="213"/>
      <c r="B483" s="214"/>
      <c r="C483" s="214"/>
      <c r="D483" s="220"/>
      <c r="E483" s="214"/>
      <c r="F483" s="215"/>
      <c r="G483" s="215"/>
      <c r="H483" s="215"/>
      <c r="I483" s="215"/>
      <c r="J483" s="216"/>
      <c r="K483" s="215"/>
      <c r="L483" s="216"/>
      <c r="M483" s="195"/>
      <c r="N483" s="195"/>
      <c r="O483" s="195"/>
    </row>
    <row r="484" spans="1:15" x14ac:dyDescent="0.2">
      <c r="A484" s="213"/>
      <c r="B484" s="214"/>
      <c r="C484" s="214"/>
      <c r="D484" s="220"/>
      <c r="E484" s="214"/>
      <c r="F484" s="215"/>
      <c r="G484" s="215"/>
      <c r="H484" s="215"/>
      <c r="I484" s="215"/>
      <c r="J484" s="219"/>
      <c r="K484" s="215"/>
      <c r="L484" s="216"/>
      <c r="M484" s="195"/>
      <c r="N484" s="195"/>
      <c r="O484" s="195"/>
    </row>
    <row r="485" spans="1:15" x14ac:dyDescent="0.2">
      <c r="A485" s="213"/>
      <c r="B485" s="214"/>
      <c r="C485" s="214"/>
      <c r="D485" s="220"/>
      <c r="E485" s="214"/>
      <c r="F485" s="215"/>
      <c r="G485" s="215"/>
      <c r="H485" s="215"/>
      <c r="I485" s="215"/>
      <c r="J485" s="216"/>
      <c r="K485" s="215"/>
      <c r="L485" s="216"/>
      <c r="M485" s="195"/>
      <c r="N485" s="195"/>
      <c r="O485" s="195"/>
    </row>
    <row r="486" spans="1:15" x14ac:dyDescent="0.2">
      <c r="A486" s="213"/>
      <c r="B486" s="214"/>
      <c r="C486" s="214"/>
      <c r="D486" s="220"/>
      <c r="E486" s="214"/>
      <c r="F486" s="215"/>
      <c r="G486" s="215"/>
      <c r="H486" s="215"/>
      <c r="I486" s="215"/>
      <c r="J486" s="216"/>
      <c r="K486" s="215"/>
      <c r="L486" s="216"/>
      <c r="M486" s="195"/>
      <c r="N486" s="195"/>
      <c r="O486" s="195"/>
    </row>
    <row r="487" spans="1:15" x14ac:dyDescent="0.2">
      <c r="A487" s="213"/>
      <c r="B487" s="214"/>
      <c r="C487" s="214"/>
      <c r="D487" s="220"/>
      <c r="E487" s="214"/>
      <c r="F487" s="215"/>
      <c r="G487" s="215"/>
      <c r="H487" s="215"/>
      <c r="I487" s="215"/>
      <c r="J487" s="216"/>
      <c r="K487" s="215"/>
      <c r="L487" s="216"/>
      <c r="M487" s="195"/>
      <c r="N487" s="195"/>
      <c r="O487" s="195"/>
    </row>
    <row r="488" spans="1:15" x14ac:dyDescent="0.2">
      <c r="A488" s="213"/>
      <c r="B488" s="214"/>
      <c r="C488" s="214"/>
      <c r="D488" s="215"/>
      <c r="E488" s="214"/>
      <c r="F488" s="215"/>
      <c r="G488" s="215"/>
      <c r="H488" s="215"/>
      <c r="I488" s="215"/>
      <c r="J488" s="216"/>
      <c r="K488" s="215"/>
      <c r="L488" s="216"/>
      <c r="M488" s="195"/>
      <c r="N488" s="195"/>
      <c r="O488" s="195"/>
    </row>
    <row r="489" spans="1:15" x14ac:dyDescent="0.2">
      <c r="A489" s="213"/>
      <c r="B489" s="214"/>
      <c r="C489" s="214"/>
      <c r="D489" s="215"/>
      <c r="E489" s="214"/>
      <c r="F489" s="215"/>
      <c r="G489" s="215"/>
      <c r="H489" s="215"/>
      <c r="I489" s="215"/>
      <c r="J489" s="216"/>
      <c r="K489" s="215"/>
      <c r="L489" s="216"/>
      <c r="M489" s="195"/>
      <c r="N489" s="195"/>
      <c r="O489" s="195"/>
    </row>
    <row r="490" spans="1:15" x14ac:dyDescent="0.2">
      <c r="A490" s="213"/>
      <c r="B490" s="214"/>
      <c r="C490" s="214"/>
      <c r="D490" s="215"/>
      <c r="E490" s="214"/>
      <c r="F490" s="215"/>
      <c r="G490" s="215"/>
      <c r="H490" s="215"/>
      <c r="I490" s="215"/>
      <c r="J490" s="216"/>
      <c r="K490" s="215"/>
      <c r="L490" s="216"/>
      <c r="M490" s="195"/>
      <c r="N490" s="195"/>
      <c r="O490" s="195"/>
    </row>
    <row r="491" spans="1:15" x14ac:dyDescent="0.2">
      <c r="A491" s="213"/>
      <c r="B491" s="214"/>
      <c r="C491" s="214"/>
      <c r="D491" s="215"/>
      <c r="E491" s="214"/>
      <c r="F491" s="215"/>
      <c r="G491" s="215"/>
      <c r="H491" s="215"/>
      <c r="I491" s="215"/>
      <c r="J491" s="216"/>
      <c r="K491" s="215"/>
      <c r="L491" s="216"/>
      <c r="M491" s="195"/>
      <c r="N491" s="195"/>
      <c r="O491" s="195"/>
    </row>
    <row r="492" spans="1:15" x14ac:dyDescent="0.2">
      <c r="A492" s="213"/>
      <c r="B492" s="214"/>
      <c r="C492" s="214"/>
      <c r="D492" s="215"/>
      <c r="E492" s="214"/>
      <c r="F492" s="215"/>
      <c r="G492" s="215"/>
      <c r="H492" s="215"/>
      <c r="I492" s="215"/>
      <c r="J492" s="219"/>
      <c r="K492" s="215"/>
      <c r="L492" s="216"/>
      <c r="M492" s="195"/>
      <c r="N492" s="195"/>
      <c r="O492" s="195"/>
    </row>
    <row r="493" spans="1:15" x14ac:dyDescent="0.2">
      <c r="A493" s="213"/>
      <c r="B493" s="214"/>
      <c r="C493" s="214"/>
      <c r="D493" s="215"/>
      <c r="E493" s="214"/>
      <c r="F493" s="215"/>
      <c r="G493" s="215"/>
      <c r="H493" s="215"/>
      <c r="I493" s="215"/>
      <c r="J493" s="216"/>
      <c r="K493" s="215"/>
      <c r="L493" s="216"/>
      <c r="M493" s="195"/>
      <c r="N493" s="195"/>
      <c r="O493" s="195"/>
    </row>
    <row r="494" spans="1:15" x14ac:dyDescent="0.2">
      <c r="A494" s="213"/>
      <c r="B494" s="214"/>
      <c r="C494" s="214"/>
      <c r="D494" s="215"/>
      <c r="E494" s="214"/>
      <c r="F494" s="215"/>
      <c r="G494" s="215"/>
      <c r="H494" s="215"/>
      <c r="I494" s="215"/>
      <c r="J494" s="216"/>
      <c r="K494" s="215"/>
      <c r="L494" s="216"/>
      <c r="M494" s="195"/>
      <c r="N494" s="195"/>
      <c r="O494" s="195"/>
    </row>
    <row r="495" spans="1:15" x14ac:dyDescent="0.2">
      <c r="A495" s="213"/>
      <c r="B495" s="214"/>
      <c r="C495" s="214"/>
      <c r="D495" s="215"/>
      <c r="E495" s="214"/>
      <c r="F495" s="215"/>
      <c r="G495" s="215"/>
      <c r="H495" s="215"/>
      <c r="I495" s="215"/>
      <c r="J495" s="216"/>
      <c r="K495" s="215"/>
      <c r="L495" s="216"/>
      <c r="M495" s="195"/>
      <c r="N495" s="195"/>
      <c r="O495" s="195"/>
    </row>
    <row r="496" spans="1:15" x14ac:dyDescent="0.2">
      <c r="A496" s="213"/>
      <c r="B496" s="214"/>
      <c r="C496" s="214"/>
      <c r="D496" s="215"/>
      <c r="E496" s="214"/>
      <c r="F496" s="215"/>
      <c r="G496" s="215"/>
      <c r="H496" s="215"/>
      <c r="I496" s="215"/>
      <c r="J496" s="216"/>
      <c r="K496" s="215"/>
      <c r="L496" s="216"/>
      <c r="M496" s="195"/>
      <c r="N496" s="195"/>
      <c r="O496" s="195"/>
    </row>
    <row r="497" spans="1:15" x14ac:dyDescent="0.2">
      <c r="A497" s="213"/>
      <c r="B497" s="214"/>
      <c r="C497" s="214"/>
      <c r="D497" s="215"/>
      <c r="E497" s="214"/>
      <c r="F497" s="215"/>
      <c r="G497" s="215"/>
      <c r="H497" s="215"/>
      <c r="I497" s="215"/>
      <c r="J497" s="216"/>
      <c r="K497" s="215"/>
      <c r="L497" s="216"/>
      <c r="M497" s="195"/>
      <c r="N497" s="195"/>
      <c r="O497" s="195"/>
    </row>
    <row r="498" spans="1:15" x14ac:dyDescent="0.2">
      <c r="A498" s="213"/>
      <c r="B498" s="214"/>
      <c r="C498" s="214"/>
      <c r="D498" s="215"/>
      <c r="E498" s="214"/>
      <c r="F498" s="215"/>
      <c r="G498" s="215"/>
      <c r="H498" s="215"/>
      <c r="I498" s="215"/>
      <c r="J498" s="216"/>
      <c r="K498" s="215"/>
      <c r="L498" s="216"/>
      <c r="M498" s="195"/>
      <c r="N498" s="195"/>
      <c r="O498" s="195"/>
    </row>
    <row r="499" spans="1:15" x14ac:dyDescent="0.2">
      <c r="A499" s="213"/>
      <c r="B499" s="214"/>
      <c r="C499" s="214"/>
      <c r="D499" s="215"/>
      <c r="E499" s="214"/>
      <c r="F499" s="215"/>
      <c r="G499" s="215"/>
      <c r="H499" s="215"/>
      <c r="I499" s="215"/>
      <c r="J499" s="216"/>
      <c r="K499" s="215"/>
      <c r="L499" s="216"/>
      <c r="M499" s="195"/>
      <c r="N499" s="195"/>
      <c r="O499" s="195"/>
    </row>
    <row r="500" spans="1:15" x14ac:dyDescent="0.2">
      <c r="A500" s="213"/>
      <c r="B500" s="214"/>
      <c r="C500" s="214"/>
      <c r="D500" s="215"/>
      <c r="E500" s="214"/>
      <c r="F500" s="215"/>
      <c r="G500" s="215"/>
      <c r="H500" s="215"/>
      <c r="I500" s="215"/>
      <c r="J500" s="216"/>
      <c r="K500" s="215"/>
      <c r="L500" s="216"/>
      <c r="M500" s="195"/>
      <c r="N500" s="195"/>
      <c r="O500" s="195"/>
    </row>
    <row r="501" spans="1:15" x14ac:dyDescent="0.2">
      <c r="A501" s="213"/>
      <c r="B501" s="214"/>
      <c r="C501" s="214"/>
      <c r="D501" s="215"/>
      <c r="E501" s="214"/>
      <c r="F501" s="215"/>
      <c r="G501" s="215"/>
      <c r="H501" s="215"/>
      <c r="I501" s="215"/>
      <c r="J501" s="216"/>
      <c r="K501" s="215"/>
      <c r="L501" s="216"/>
      <c r="M501" s="195"/>
      <c r="N501" s="195"/>
      <c r="O501" s="195"/>
    </row>
    <row r="502" spans="1:15" x14ac:dyDescent="0.2">
      <c r="A502" s="213"/>
      <c r="B502" s="214"/>
      <c r="C502" s="214"/>
      <c r="D502" s="215"/>
      <c r="E502" s="214"/>
      <c r="F502" s="215"/>
      <c r="G502" s="215"/>
      <c r="H502" s="215"/>
      <c r="I502" s="215"/>
      <c r="J502" s="216"/>
      <c r="K502" s="215"/>
      <c r="L502" s="216"/>
      <c r="M502" s="195"/>
      <c r="N502" s="195"/>
      <c r="O502" s="195"/>
    </row>
    <row r="503" spans="1:15" x14ac:dyDescent="0.2">
      <c r="A503" s="213"/>
      <c r="B503" s="214"/>
      <c r="C503" s="214"/>
      <c r="D503" s="215"/>
      <c r="E503" s="214"/>
      <c r="F503" s="215"/>
      <c r="G503" s="215"/>
      <c r="H503" s="215"/>
      <c r="I503" s="215"/>
      <c r="J503" s="216"/>
      <c r="K503" s="215"/>
      <c r="L503" s="216"/>
      <c r="M503" s="195"/>
      <c r="N503" s="195"/>
      <c r="O503" s="195"/>
    </row>
    <row r="504" spans="1:15" x14ac:dyDescent="0.2">
      <c r="A504" s="213"/>
      <c r="B504" s="214"/>
      <c r="C504" s="214"/>
      <c r="D504" s="215"/>
      <c r="E504" s="214"/>
      <c r="F504" s="215"/>
      <c r="G504" s="215"/>
      <c r="H504" s="215"/>
      <c r="I504" s="215"/>
      <c r="J504" s="216"/>
      <c r="K504" s="215"/>
      <c r="L504" s="216"/>
      <c r="M504" s="195"/>
      <c r="N504" s="195"/>
      <c r="O504" s="195"/>
    </row>
    <row r="505" spans="1:15" x14ac:dyDescent="0.2">
      <c r="A505" s="213"/>
      <c r="B505" s="214"/>
      <c r="C505" s="214"/>
      <c r="D505" s="215"/>
      <c r="E505" s="214"/>
      <c r="F505" s="215"/>
      <c r="G505" s="215"/>
      <c r="H505" s="215"/>
      <c r="I505" s="215"/>
      <c r="J505" s="219"/>
      <c r="K505" s="215"/>
      <c r="L505" s="216"/>
      <c r="M505" s="195"/>
      <c r="N505" s="195"/>
      <c r="O505" s="195"/>
    </row>
    <row r="506" spans="1:15" x14ac:dyDescent="0.2">
      <c r="A506" s="213"/>
      <c r="B506" s="214"/>
      <c r="C506" s="214"/>
      <c r="D506" s="215"/>
      <c r="E506" s="214"/>
      <c r="F506" s="215"/>
      <c r="G506" s="215"/>
      <c r="H506" s="215"/>
      <c r="I506" s="215"/>
      <c r="J506" s="216"/>
      <c r="K506" s="215"/>
      <c r="L506" s="216"/>
      <c r="M506" s="195"/>
      <c r="N506" s="195"/>
      <c r="O506" s="195"/>
    </row>
    <row r="507" spans="1:15" x14ac:dyDescent="0.2">
      <c r="A507" s="213"/>
      <c r="B507" s="214"/>
      <c r="C507" s="214"/>
      <c r="D507" s="215"/>
      <c r="E507" s="214"/>
      <c r="F507" s="215"/>
      <c r="G507" s="215"/>
      <c r="H507" s="215"/>
      <c r="I507" s="215"/>
      <c r="J507" s="216"/>
      <c r="K507" s="215"/>
      <c r="L507" s="216"/>
      <c r="M507" s="195"/>
      <c r="N507" s="195"/>
      <c r="O507" s="195"/>
    </row>
    <row r="508" spans="1:15" x14ac:dyDescent="0.2">
      <c r="A508" s="213"/>
      <c r="B508" s="214"/>
      <c r="C508" s="214"/>
      <c r="D508" s="215"/>
      <c r="E508" s="214"/>
      <c r="F508" s="215"/>
      <c r="G508" s="215"/>
      <c r="H508" s="215"/>
      <c r="I508" s="215"/>
      <c r="J508" s="216"/>
      <c r="K508" s="215"/>
      <c r="L508" s="216"/>
      <c r="M508" s="195"/>
      <c r="N508" s="195"/>
      <c r="O508" s="195"/>
    </row>
    <row r="509" spans="1:15" x14ac:dyDescent="0.2">
      <c r="A509" s="213"/>
      <c r="B509" s="214"/>
      <c r="C509" s="214"/>
      <c r="D509" s="215"/>
      <c r="E509" s="214"/>
      <c r="F509" s="215"/>
      <c r="G509" s="215"/>
      <c r="H509" s="215"/>
      <c r="I509" s="215"/>
      <c r="J509" s="216"/>
      <c r="K509" s="215"/>
      <c r="L509" s="216"/>
      <c r="M509" s="195"/>
      <c r="N509" s="195"/>
      <c r="O509" s="195"/>
    </row>
    <row r="510" spans="1:15" x14ac:dyDescent="0.2">
      <c r="A510" s="213"/>
      <c r="B510" s="214"/>
      <c r="C510" s="214"/>
      <c r="D510" s="215"/>
      <c r="E510" s="214"/>
      <c r="F510" s="215"/>
      <c r="G510" s="215"/>
      <c r="H510" s="215"/>
      <c r="I510" s="215"/>
      <c r="J510" s="216"/>
      <c r="K510" s="215"/>
      <c r="L510" s="216"/>
      <c r="M510" s="195"/>
      <c r="N510" s="195"/>
      <c r="O510" s="195"/>
    </row>
    <row r="511" spans="1:15" x14ac:dyDescent="0.2">
      <c r="A511" s="213"/>
      <c r="B511" s="214"/>
      <c r="C511" s="214"/>
      <c r="D511" s="215"/>
      <c r="E511" s="214"/>
      <c r="F511" s="215"/>
      <c r="G511" s="215"/>
      <c r="H511" s="215"/>
      <c r="I511" s="215"/>
      <c r="J511" s="216"/>
      <c r="K511" s="215"/>
      <c r="L511" s="216"/>
      <c r="M511" s="195"/>
      <c r="N511" s="195"/>
      <c r="O511" s="195"/>
    </row>
    <row r="512" spans="1:15" x14ac:dyDescent="0.2">
      <c r="A512" s="213"/>
      <c r="B512" s="214"/>
      <c r="C512" s="214"/>
      <c r="D512" s="215"/>
      <c r="E512" s="214"/>
      <c r="F512" s="215"/>
      <c r="G512" s="215"/>
      <c r="H512" s="215"/>
      <c r="I512" s="215"/>
      <c r="J512" s="216"/>
      <c r="K512" s="215"/>
      <c r="L512" s="216"/>
      <c r="M512" s="195"/>
      <c r="N512" s="195"/>
      <c r="O512" s="195"/>
    </row>
    <row r="513" spans="1:15" x14ac:dyDescent="0.2">
      <c r="A513" s="213"/>
      <c r="B513" s="214"/>
      <c r="C513" s="214"/>
      <c r="D513" s="215"/>
      <c r="E513" s="214"/>
      <c r="F513" s="215"/>
      <c r="G513" s="215"/>
      <c r="H513" s="215"/>
      <c r="I513" s="215"/>
      <c r="J513" s="216"/>
      <c r="K513" s="215"/>
      <c r="L513" s="216"/>
      <c r="M513" s="195"/>
      <c r="N513" s="195"/>
      <c r="O513" s="195"/>
    </row>
    <row r="514" spans="1:15" x14ac:dyDescent="0.2">
      <c r="A514" s="213"/>
      <c r="B514" s="214"/>
      <c r="C514" s="214"/>
      <c r="D514" s="215"/>
      <c r="E514" s="214"/>
      <c r="F514" s="215"/>
      <c r="G514" s="215"/>
      <c r="H514" s="215"/>
      <c r="I514" s="215"/>
      <c r="J514" s="216"/>
      <c r="K514" s="215"/>
      <c r="L514" s="216"/>
      <c r="M514" s="195"/>
      <c r="N514" s="195"/>
      <c r="O514" s="195"/>
    </row>
    <row r="515" spans="1:15" x14ac:dyDescent="0.2">
      <c r="A515" s="213"/>
      <c r="B515" s="214"/>
      <c r="C515" s="214"/>
      <c r="D515" s="215"/>
      <c r="E515" s="214"/>
      <c r="F515" s="215"/>
      <c r="G515" s="215"/>
      <c r="H515" s="215"/>
      <c r="I515" s="215"/>
      <c r="J515" s="216"/>
      <c r="K515" s="215"/>
      <c r="L515" s="216"/>
      <c r="M515" s="195"/>
      <c r="N515" s="195"/>
      <c r="O515" s="195"/>
    </row>
    <row r="516" spans="1:15" x14ac:dyDescent="0.2">
      <c r="A516" s="213"/>
      <c r="B516" s="214"/>
      <c r="C516" s="214"/>
      <c r="D516" s="215"/>
      <c r="E516" s="214"/>
      <c r="F516" s="215"/>
      <c r="G516" s="215"/>
      <c r="H516" s="215"/>
      <c r="I516" s="215"/>
      <c r="J516" s="216"/>
      <c r="K516" s="215"/>
      <c r="L516" s="216"/>
      <c r="M516" s="195"/>
      <c r="N516" s="195"/>
      <c r="O516" s="195"/>
    </row>
    <row r="517" spans="1:15" x14ac:dyDescent="0.2">
      <c r="A517" s="213"/>
      <c r="B517" s="214"/>
      <c r="C517" s="214"/>
      <c r="D517" s="215"/>
      <c r="E517" s="214"/>
      <c r="F517" s="215"/>
      <c r="G517" s="215"/>
      <c r="H517" s="215"/>
      <c r="I517" s="215"/>
      <c r="J517" s="216"/>
      <c r="K517" s="215"/>
      <c r="L517" s="216"/>
      <c r="M517" s="195"/>
      <c r="N517" s="195"/>
      <c r="O517" s="195"/>
    </row>
    <row r="518" spans="1:15" x14ac:dyDescent="0.2">
      <c r="A518" s="213"/>
      <c r="B518" s="214"/>
      <c r="C518" s="214"/>
      <c r="D518" s="215"/>
      <c r="E518" s="214"/>
      <c r="F518" s="215"/>
      <c r="G518" s="215"/>
      <c r="H518" s="215"/>
      <c r="I518" s="215"/>
      <c r="J518" s="216"/>
      <c r="K518" s="215"/>
      <c r="L518" s="216"/>
      <c r="M518" s="195"/>
      <c r="N518" s="195"/>
      <c r="O518" s="195"/>
    </row>
    <row r="519" spans="1:15" x14ac:dyDescent="0.2">
      <c r="A519" s="213"/>
      <c r="B519" s="214"/>
      <c r="C519" s="214"/>
      <c r="D519" s="215"/>
      <c r="E519" s="214"/>
      <c r="F519" s="215"/>
      <c r="G519" s="215"/>
      <c r="H519" s="215"/>
      <c r="I519" s="215"/>
      <c r="J519" s="216"/>
      <c r="K519" s="215"/>
      <c r="L519" s="216"/>
      <c r="M519" s="195"/>
      <c r="N519" s="195"/>
      <c r="O519" s="195"/>
    </row>
    <row r="520" spans="1:15" x14ac:dyDescent="0.2">
      <c r="A520" s="213"/>
      <c r="B520" s="214"/>
      <c r="C520" s="214"/>
      <c r="D520" s="215"/>
      <c r="E520" s="214"/>
      <c r="F520" s="215"/>
      <c r="G520" s="215"/>
      <c r="H520" s="215"/>
      <c r="I520" s="215"/>
      <c r="J520" s="216"/>
      <c r="K520" s="215"/>
      <c r="L520" s="216"/>
      <c r="M520" s="195"/>
      <c r="N520" s="195"/>
      <c r="O520" s="195"/>
    </row>
    <row r="521" spans="1:15" x14ac:dyDescent="0.2">
      <c r="A521" s="213"/>
      <c r="B521" s="214"/>
      <c r="C521" s="214"/>
      <c r="D521" s="215"/>
      <c r="E521" s="214"/>
      <c r="F521" s="215"/>
      <c r="G521" s="215"/>
      <c r="H521" s="215"/>
      <c r="I521" s="215"/>
      <c r="J521" s="216"/>
      <c r="K521" s="215"/>
      <c r="L521" s="216"/>
      <c r="M521" s="195"/>
      <c r="N521" s="195"/>
      <c r="O521" s="195"/>
    </row>
    <row r="522" spans="1:15" x14ac:dyDescent="0.2">
      <c r="A522" s="213"/>
      <c r="B522" s="214"/>
      <c r="C522" s="214"/>
      <c r="D522" s="215"/>
      <c r="E522" s="214"/>
      <c r="F522" s="215"/>
      <c r="G522" s="215"/>
      <c r="H522" s="215"/>
      <c r="I522" s="215"/>
      <c r="J522" s="216"/>
      <c r="K522" s="215"/>
      <c r="L522" s="216"/>
      <c r="M522" s="195"/>
      <c r="N522" s="195"/>
      <c r="O522" s="195"/>
    </row>
    <row r="523" spans="1:15" x14ac:dyDescent="0.2">
      <c r="A523" s="213"/>
      <c r="B523" s="214"/>
      <c r="C523" s="214"/>
      <c r="D523" s="215"/>
      <c r="E523" s="214"/>
      <c r="F523" s="215"/>
      <c r="G523" s="215"/>
      <c r="H523" s="215"/>
      <c r="I523" s="215"/>
      <c r="J523" s="219"/>
      <c r="K523" s="215"/>
      <c r="L523" s="216"/>
      <c r="M523" s="195"/>
      <c r="N523" s="195"/>
      <c r="O523" s="195"/>
    </row>
    <row r="524" spans="1:15" x14ac:dyDescent="0.2">
      <c r="A524" s="213"/>
      <c r="B524" s="214"/>
      <c r="C524" s="214"/>
      <c r="D524" s="215"/>
      <c r="E524" s="214"/>
      <c r="F524" s="215"/>
      <c r="G524" s="215"/>
      <c r="H524" s="215"/>
      <c r="I524" s="215"/>
      <c r="J524" s="216"/>
      <c r="K524" s="215"/>
      <c r="L524" s="216"/>
      <c r="M524" s="195"/>
      <c r="N524" s="195"/>
      <c r="O524" s="195"/>
    </row>
    <row r="525" spans="1:15" x14ac:dyDescent="0.2">
      <c r="A525" s="213"/>
      <c r="B525" s="214"/>
      <c r="C525" s="214"/>
      <c r="D525" s="215"/>
      <c r="E525" s="214"/>
      <c r="F525" s="215"/>
      <c r="G525" s="215"/>
      <c r="H525" s="215"/>
      <c r="I525" s="215"/>
      <c r="J525" s="216"/>
      <c r="K525" s="215"/>
      <c r="L525" s="216"/>
      <c r="M525" s="195"/>
      <c r="N525" s="195"/>
      <c r="O525" s="195"/>
    </row>
    <row r="526" spans="1:15" x14ac:dyDescent="0.2">
      <c r="A526" s="213"/>
      <c r="B526" s="214"/>
      <c r="C526" s="214"/>
      <c r="D526" s="215"/>
      <c r="E526" s="214"/>
      <c r="F526" s="215"/>
      <c r="G526" s="215"/>
      <c r="H526" s="215"/>
      <c r="I526" s="215"/>
      <c r="J526" s="216"/>
      <c r="K526" s="215"/>
      <c r="L526" s="216"/>
      <c r="M526" s="195"/>
      <c r="N526" s="195"/>
      <c r="O526" s="195"/>
    </row>
    <row r="527" spans="1:15" x14ac:dyDescent="0.2">
      <c r="A527" s="213"/>
      <c r="B527" s="214"/>
      <c r="C527" s="214"/>
      <c r="D527" s="215"/>
      <c r="E527" s="214"/>
      <c r="F527" s="215"/>
      <c r="G527" s="215"/>
      <c r="H527" s="215"/>
      <c r="I527" s="215"/>
      <c r="J527" s="216"/>
      <c r="K527" s="215"/>
      <c r="L527" s="216"/>
      <c r="M527" s="195"/>
      <c r="N527" s="195"/>
      <c r="O527" s="195"/>
    </row>
    <row r="528" spans="1:15" x14ac:dyDescent="0.2">
      <c r="A528" s="213"/>
      <c r="B528" s="214"/>
      <c r="C528" s="214"/>
      <c r="D528" s="215"/>
      <c r="E528" s="214"/>
      <c r="F528" s="215"/>
      <c r="G528" s="215"/>
      <c r="H528" s="215"/>
      <c r="I528" s="215"/>
      <c r="J528" s="216"/>
      <c r="K528" s="215"/>
      <c r="L528" s="216"/>
      <c r="M528" s="195"/>
      <c r="N528" s="195"/>
      <c r="O528" s="195"/>
    </row>
    <row r="529" spans="1:15" x14ac:dyDescent="0.2">
      <c r="A529" s="213"/>
      <c r="B529" s="214"/>
      <c r="C529" s="214"/>
      <c r="D529" s="215"/>
      <c r="E529" s="214"/>
      <c r="F529" s="215"/>
      <c r="G529" s="215"/>
      <c r="H529" s="215"/>
      <c r="I529" s="215"/>
      <c r="J529" s="216"/>
      <c r="K529" s="215"/>
      <c r="L529" s="216"/>
      <c r="M529" s="195"/>
      <c r="N529" s="195"/>
      <c r="O529" s="195"/>
    </row>
    <row r="530" spans="1:15" x14ac:dyDescent="0.2">
      <c r="A530" s="213"/>
      <c r="B530" s="214"/>
      <c r="C530" s="214"/>
      <c r="D530" s="215"/>
      <c r="E530" s="214"/>
      <c r="F530" s="215"/>
      <c r="G530" s="215"/>
      <c r="H530" s="215"/>
      <c r="I530" s="215"/>
      <c r="J530" s="216"/>
      <c r="K530" s="215"/>
      <c r="L530" s="216"/>
      <c r="M530" s="195"/>
      <c r="N530" s="195"/>
      <c r="O530" s="195"/>
    </row>
    <row r="531" spans="1:15" x14ac:dyDescent="0.2">
      <c r="A531" s="213"/>
      <c r="B531" s="214"/>
      <c r="C531" s="214"/>
      <c r="D531" s="215"/>
      <c r="E531" s="214"/>
      <c r="F531" s="215"/>
      <c r="G531" s="215"/>
      <c r="H531" s="215"/>
      <c r="I531" s="215"/>
      <c r="J531" s="216"/>
      <c r="K531" s="215"/>
      <c r="L531" s="216"/>
      <c r="M531" s="195"/>
      <c r="N531" s="195"/>
      <c r="O531" s="195"/>
    </row>
    <row r="532" spans="1:15" x14ac:dyDescent="0.2">
      <c r="A532" s="213"/>
      <c r="B532" s="214"/>
      <c r="C532" s="214"/>
      <c r="D532" s="215"/>
      <c r="E532" s="214"/>
      <c r="F532" s="215"/>
      <c r="G532" s="215"/>
      <c r="H532" s="215"/>
      <c r="I532" s="215"/>
      <c r="J532" s="216"/>
      <c r="K532" s="215"/>
      <c r="L532" s="216"/>
      <c r="M532" s="195"/>
      <c r="N532" s="195"/>
      <c r="O532" s="195"/>
    </row>
    <row r="533" spans="1:15" x14ac:dyDescent="0.2">
      <c r="A533" s="213"/>
      <c r="B533" s="214"/>
      <c r="C533" s="214"/>
      <c r="D533" s="215"/>
      <c r="E533" s="214"/>
      <c r="F533" s="215"/>
      <c r="G533" s="215"/>
      <c r="H533" s="215"/>
      <c r="I533" s="215"/>
      <c r="J533" s="216"/>
      <c r="K533" s="215"/>
      <c r="L533" s="216"/>
      <c r="M533" s="195"/>
      <c r="N533" s="195"/>
      <c r="O533" s="195"/>
    </row>
    <row r="534" spans="1:15" x14ac:dyDescent="0.2">
      <c r="A534" s="213"/>
      <c r="B534" s="214"/>
      <c r="C534" s="214"/>
      <c r="D534" s="215"/>
      <c r="E534" s="214"/>
      <c r="F534" s="215"/>
      <c r="G534" s="215"/>
      <c r="H534" s="215"/>
      <c r="I534" s="215"/>
      <c r="J534" s="216"/>
      <c r="K534" s="215"/>
      <c r="L534" s="216"/>
      <c r="M534" s="195"/>
      <c r="N534" s="195"/>
      <c r="O534" s="195"/>
    </row>
    <row r="535" spans="1:15" x14ac:dyDescent="0.2">
      <c r="A535" s="213"/>
      <c r="B535" s="214"/>
      <c r="C535" s="214"/>
      <c r="D535" s="215"/>
      <c r="E535" s="214"/>
      <c r="F535" s="215"/>
      <c r="G535" s="215"/>
      <c r="H535" s="215"/>
      <c r="I535" s="215"/>
      <c r="J535" s="216"/>
      <c r="K535" s="215"/>
      <c r="L535" s="216"/>
      <c r="M535" s="195"/>
      <c r="N535" s="195"/>
      <c r="O535" s="195"/>
    </row>
    <row r="536" spans="1:15" x14ac:dyDescent="0.2">
      <c r="A536" s="213"/>
      <c r="B536" s="214"/>
      <c r="C536" s="214"/>
      <c r="D536" s="215"/>
      <c r="E536" s="214"/>
      <c r="F536" s="215"/>
      <c r="G536" s="215"/>
      <c r="H536" s="215"/>
      <c r="I536" s="215"/>
      <c r="J536" s="219"/>
      <c r="K536" s="215"/>
      <c r="L536" s="216"/>
      <c r="M536" s="195"/>
      <c r="N536" s="195"/>
      <c r="O536" s="195"/>
    </row>
    <row r="537" spans="1:15" x14ac:dyDescent="0.2">
      <c r="A537" s="213"/>
      <c r="B537" s="214"/>
      <c r="C537" s="214"/>
      <c r="D537" s="215"/>
      <c r="E537" s="214"/>
      <c r="F537" s="215"/>
      <c r="G537" s="215"/>
      <c r="H537" s="215"/>
      <c r="I537" s="215"/>
      <c r="J537" s="216"/>
      <c r="K537" s="215"/>
      <c r="L537" s="216"/>
      <c r="M537" s="195"/>
      <c r="N537" s="195"/>
      <c r="O537" s="195"/>
    </row>
    <row r="538" spans="1:15" x14ac:dyDescent="0.2">
      <c r="A538" s="213"/>
      <c r="B538" s="214"/>
      <c r="C538" s="214"/>
      <c r="D538" s="215"/>
      <c r="E538" s="214"/>
      <c r="F538" s="215"/>
      <c r="G538" s="215"/>
      <c r="H538" s="215"/>
      <c r="I538" s="215"/>
      <c r="J538" s="216"/>
      <c r="K538" s="215"/>
      <c r="L538" s="216"/>
      <c r="M538" s="195"/>
      <c r="N538" s="195"/>
      <c r="O538" s="195"/>
    </row>
    <row r="539" spans="1:15" x14ac:dyDescent="0.2">
      <c r="A539" s="213"/>
      <c r="B539" s="214"/>
      <c r="C539" s="214"/>
      <c r="D539" s="215"/>
      <c r="E539" s="214"/>
      <c r="F539" s="215"/>
      <c r="G539" s="215"/>
      <c r="H539" s="215"/>
      <c r="I539" s="215"/>
      <c r="J539" s="216"/>
      <c r="K539" s="215"/>
      <c r="L539" s="216"/>
      <c r="M539" s="195"/>
      <c r="N539" s="195"/>
      <c r="O539" s="195"/>
    </row>
    <row r="540" spans="1:15" x14ac:dyDescent="0.2">
      <c r="A540" s="213"/>
      <c r="B540" s="214"/>
      <c r="C540" s="214"/>
      <c r="D540" s="215"/>
      <c r="E540" s="214"/>
      <c r="F540" s="215"/>
      <c r="G540" s="215"/>
      <c r="H540" s="215"/>
      <c r="I540" s="215"/>
      <c r="J540" s="216"/>
      <c r="K540" s="215"/>
      <c r="L540" s="216"/>
      <c r="M540" s="195"/>
      <c r="N540" s="195"/>
      <c r="O540" s="195"/>
    </row>
    <row r="541" spans="1:15" x14ac:dyDescent="0.2">
      <c r="A541" s="233"/>
      <c r="B541" s="214"/>
      <c r="C541" s="214"/>
      <c r="D541" s="215"/>
      <c r="E541" s="214"/>
      <c r="F541" s="215"/>
      <c r="G541" s="215"/>
      <c r="H541" s="215"/>
      <c r="I541" s="215"/>
      <c r="J541" s="216"/>
      <c r="K541" s="215"/>
      <c r="L541" s="216"/>
      <c r="M541" s="195"/>
      <c r="N541" s="195"/>
      <c r="O541" s="195"/>
    </row>
    <row r="542" spans="1:15" x14ac:dyDescent="0.2">
      <c r="A542" s="213"/>
      <c r="B542" s="214"/>
      <c r="C542" s="214"/>
      <c r="D542" s="215"/>
      <c r="E542" s="214"/>
      <c r="F542" s="215"/>
      <c r="G542" s="215"/>
      <c r="H542" s="215"/>
      <c r="I542" s="215"/>
      <c r="J542" s="216"/>
      <c r="K542" s="215"/>
      <c r="L542" s="216"/>
      <c r="M542" s="195"/>
      <c r="N542" s="195"/>
      <c r="O542" s="195"/>
    </row>
    <row r="543" spans="1:15" x14ac:dyDescent="0.2">
      <c r="A543" s="213"/>
      <c r="B543" s="214"/>
      <c r="C543" s="234"/>
      <c r="D543" s="215"/>
      <c r="E543" s="214"/>
      <c r="F543" s="215"/>
      <c r="G543" s="215"/>
      <c r="H543" s="215"/>
      <c r="I543" s="231"/>
      <c r="J543" s="216"/>
      <c r="K543" s="215"/>
      <c r="L543" s="216"/>
      <c r="M543" s="195"/>
      <c r="N543" s="195"/>
      <c r="O543" s="195"/>
    </row>
    <row r="544" spans="1:15" x14ac:dyDescent="0.2">
      <c r="A544" s="213"/>
      <c r="B544" s="214"/>
      <c r="C544" s="214"/>
      <c r="D544" s="215"/>
      <c r="E544" s="214"/>
      <c r="F544" s="215"/>
      <c r="G544" s="215"/>
      <c r="H544" s="215"/>
      <c r="I544" s="215"/>
      <c r="J544" s="216"/>
      <c r="K544" s="215"/>
      <c r="L544" s="216"/>
      <c r="M544" s="195"/>
      <c r="N544" s="195"/>
      <c r="O544" s="195"/>
    </row>
    <row r="545" spans="1:15" x14ac:dyDescent="0.2">
      <c r="A545" s="233"/>
      <c r="B545" s="214"/>
      <c r="C545" s="214"/>
      <c r="D545" s="215"/>
      <c r="E545" s="214"/>
      <c r="F545" s="215"/>
      <c r="G545" s="215"/>
      <c r="H545" s="215"/>
      <c r="I545" s="215"/>
      <c r="J545" s="216"/>
      <c r="K545" s="215"/>
      <c r="L545" s="216"/>
      <c r="M545" s="195"/>
      <c r="N545" s="195"/>
      <c r="O545" s="195"/>
    </row>
    <row r="546" spans="1:15" x14ac:dyDescent="0.2">
      <c r="A546" s="233"/>
      <c r="B546" s="214"/>
      <c r="C546" s="214"/>
      <c r="D546" s="215"/>
      <c r="E546" s="214"/>
      <c r="F546" s="215"/>
      <c r="G546" s="215"/>
      <c r="H546" s="215"/>
      <c r="I546" s="215"/>
      <c r="J546" s="216"/>
      <c r="K546" s="215"/>
      <c r="L546" s="235"/>
      <c r="M546" s="195"/>
      <c r="N546" s="195"/>
      <c r="O546" s="195"/>
    </row>
    <row r="547" spans="1:15" x14ac:dyDescent="0.2">
      <c r="A547" s="233"/>
      <c r="B547" s="214"/>
      <c r="C547" s="214"/>
      <c r="D547" s="215"/>
      <c r="E547" s="214"/>
      <c r="F547" s="215"/>
      <c r="G547" s="215"/>
      <c r="H547" s="215"/>
      <c r="I547" s="215"/>
      <c r="J547" s="216"/>
      <c r="K547" s="215"/>
      <c r="L547" s="216"/>
      <c r="M547" s="195"/>
      <c r="N547" s="195"/>
      <c r="O547" s="195"/>
    </row>
    <row r="548" spans="1:15" x14ac:dyDescent="0.2">
      <c r="A548" s="233"/>
      <c r="B548" s="214"/>
      <c r="C548" s="214"/>
      <c r="D548" s="215"/>
      <c r="E548" s="214"/>
      <c r="F548" s="215"/>
      <c r="G548" s="215"/>
      <c r="H548" s="215"/>
      <c r="I548" s="215"/>
      <c r="J548" s="226"/>
      <c r="K548" s="215"/>
      <c r="L548" s="216"/>
      <c r="M548" s="195"/>
      <c r="N548" s="195"/>
      <c r="O548" s="195"/>
    </row>
    <row r="549" spans="1:15" x14ac:dyDescent="0.2">
      <c r="A549" s="233"/>
      <c r="B549" s="214"/>
      <c r="C549" s="214"/>
      <c r="D549" s="215"/>
      <c r="E549" s="214"/>
      <c r="F549" s="215"/>
      <c r="G549" s="215"/>
      <c r="H549" s="215"/>
      <c r="I549" s="215"/>
      <c r="J549" s="216"/>
      <c r="K549" s="215"/>
      <c r="L549" s="216"/>
      <c r="M549" s="195"/>
      <c r="N549" s="195"/>
      <c r="O549" s="195"/>
    </row>
    <row r="550" spans="1:15" x14ac:dyDescent="0.2">
      <c r="A550" s="236"/>
      <c r="B550" s="215"/>
      <c r="C550" s="214"/>
      <c r="D550" s="215"/>
      <c r="E550" s="215"/>
      <c r="F550" s="215"/>
      <c r="G550" s="215"/>
      <c r="H550" s="215"/>
      <c r="I550" s="215"/>
      <c r="J550" s="226"/>
      <c r="K550" s="215"/>
      <c r="L550" s="216"/>
      <c r="M550" s="195"/>
      <c r="N550" s="195"/>
      <c r="O550" s="195"/>
    </row>
    <row r="551" spans="1:15" x14ac:dyDescent="0.2">
      <c r="A551" s="213"/>
      <c r="B551" s="214"/>
      <c r="C551" s="214"/>
      <c r="D551" s="215"/>
      <c r="E551" s="214"/>
      <c r="F551" s="215"/>
      <c r="G551" s="215"/>
      <c r="H551" s="215"/>
      <c r="I551" s="215"/>
      <c r="J551" s="216"/>
      <c r="K551" s="215"/>
      <c r="L551" s="216"/>
      <c r="M551" s="195"/>
      <c r="N551" s="195"/>
      <c r="O551" s="195"/>
    </row>
    <row r="552" spans="1:15" x14ac:dyDescent="0.2">
      <c r="A552" s="213"/>
      <c r="B552" s="214"/>
      <c r="C552" s="214"/>
      <c r="D552" s="215"/>
      <c r="E552" s="214"/>
      <c r="F552" s="215"/>
      <c r="G552" s="215"/>
      <c r="H552" s="215"/>
      <c r="I552" s="215"/>
      <c r="J552" s="216"/>
      <c r="K552" s="215"/>
      <c r="L552" s="216"/>
      <c r="M552" s="195"/>
      <c r="N552" s="195"/>
      <c r="O552" s="195"/>
    </row>
    <row r="553" spans="1:15" x14ac:dyDescent="0.2">
      <c r="A553" s="213"/>
      <c r="B553" s="214"/>
      <c r="C553" s="214"/>
      <c r="D553" s="215"/>
      <c r="E553" s="214"/>
      <c r="F553" s="215"/>
      <c r="G553" s="215"/>
      <c r="H553" s="215"/>
      <c r="I553" s="215"/>
      <c r="J553" s="216"/>
      <c r="K553" s="215"/>
      <c r="L553" s="216"/>
      <c r="M553" s="195"/>
      <c r="N553" s="195"/>
      <c r="O553" s="195"/>
    </row>
    <row r="554" spans="1:15" x14ac:dyDescent="0.2">
      <c r="A554" s="213"/>
      <c r="B554" s="214"/>
      <c r="C554" s="214"/>
      <c r="D554" s="215"/>
      <c r="E554" s="214"/>
      <c r="F554" s="215"/>
      <c r="G554" s="215"/>
      <c r="H554" s="215"/>
      <c r="I554" s="215"/>
      <c r="J554" s="216"/>
      <c r="K554" s="215"/>
      <c r="L554" s="216"/>
      <c r="M554" s="195"/>
      <c r="N554" s="195"/>
      <c r="O554" s="195"/>
    </row>
    <row r="555" spans="1:15" x14ac:dyDescent="0.2">
      <c r="A555" s="213"/>
      <c r="B555" s="214"/>
      <c r="C555" s="214"/>
      <c r="D555" s="215"/>
      <c r="E555" s="214"/>
      <c r="F555" s="215"/>
      <c r="G555" s="215"/>
      <c r="H555" s="215"/>
      <c r="I555" s="215"/>
      <c r="J555" s="216"/>
      <c r="K555" s="215"/>
      <c r="L555" s="216"/>
      <c r="M555" s="195"/>
      <c r="N555" s="195"/>
      <c r="O555" s="195"/>
    </row>
    <row r="556" spans="1:15" x14ac:dyDescent="0.2">
      <c r="A556" s="213"/>
      <c r="B556" s="214"/>
      <c r="C556" s="214"/>
      <c r="D556" s="215"/>
      <c r="E556" s="214"/>
      <c r="F556" s="215"/>
      <c r="G556" s="215"/>
      <c r="H556" s="215"/>
      <c r="I556" s="215"/>
      <c r="J556" s="216"/>
      <c r="K556" s="215"/>
      <c r="L556" s="216"/>
      <c r="M556" s="195"/>
      <c r="N556" s="195"/>
      <c r="O556" s="195"/>
    </row>
    <row r="557" spans="1:15" x14ac:dyDescent="0.2">
      <c r="A557" s="213"/>
      <c r="B557" s="214"/>
      <c r="C557" s="214"/>
      <c r="D557" s="215"/>
      <c r="E557" s="214"/>
      <c r="F557" s="215"/>
      <c r="G557" s="215"/>
      <c r="H557" s="215"/>
      <c r="I557" s="215"/>
      <c r="J557" s="216"/>
      <c r="K557" s="215"/>
      <c r="L557" s="216"/>
      <c r="M557" s="195"/>
      <c r="N557" s="195"/>
      <c r="O557" s="195"/>
    </row>
    <row r="558" spans="1:15" x14ac:dyDescent="0.2">
      <c r="A558" s="213"/>
      <c r="B558" s="214"/>
      <c r="C558" s="214"/>
      <c r="D558" s="215"/>
      <c r="E558" s="214"/>
      <c r="F558" s="215"/>
      <c r="G558" s="215"/>
      <c r="H558" s="215"/>
      <c r="I558" s="215"/>
      <c r="J558" s="216"/>
      <c r="K558" s="215"/>
      <c r="L558" s="216"/>
      <c r="M558" s="195"/>
      <c r="N558" s="195"/>
      <c r="O558" s="195"/>
    </row>
    <row r="559" spans="1:15" x14ac:dyDescent="0.2">
      <c r="A559" s="213"/>
      <c r="B559" s="214"/>
      <c r="C559" s="214"/>
      <c r="D559" s="215"/>
      <c r="E559" s="214"/>
      <c r="F559" s="215"/>
      <c r="G559" s="215"/>
      <c r="H559" s="215"/>
      <c r="I559" s="215"/>
      <c r="J559" s="216"/>
      <c r="K559" s="215"/>
      <c r="L559" s="216"/>
      <c r="M559" s="195"/>
      <c r="N559" s="195"/>
      <c r="O559" s="195"/>
    </row>
    <row r="560" spans="1:15" x14ac:dyDescent="0.25">
      <c r="A560" s="213"/>
      <c r="B560" s="214"/>
      <c r="C560" s="214"/>
      <c r="D560" s="215"/>
      <c r="E560" s="214"/>
      <c r="F560" s="215"/>
      <c r="G560" s="215"/>
      <c r="H560" s="215"/>
      <c r="I560" s="215"/>
      <c r="J560" s="237"/>
      <c r="K560" s="215"/>
      <c r="L560" s="216"/>
      <c r="M560" s="195"/>
      <c r="N560" s="195"/>
      <c r="O560" s="195"/>
    </row>
    <row r="561" spans="1:15" x14ac:dyDescent="0.25">
      <c r="A561" s="213"/>
      <c r="B561" s="214"/>
      <c r="C561" s="214"/>
      <c r="D561" s="215"/>
      <c r="E561" s="214"/>
      <c r="F561" s="215"/>
      <c r="G561" s="215"/>
      <c r="H561" s="215"/>
      <c r="I561" s="215"/>
      <c r="J561" s="237"/>
      <c r="K561" s="215"/>
      <c r="L561" s="216"/>
      <c r="M561" s="195"/>
      <c r="N561" s="195"/>
      <c r="O561" s="195"/>
    </row>
    <row r="562" spans="1:15" x14ac:dyDescent="0.2">
      <c r="A562" s="213"/>
      <c r="B562" s="214"/>
      <c r="C562" s="214"/>
      <c r="D562" s="215"/>
      <c r="E562" s="214"/>
      <c r="F562" s="215"/>
      <c r="G562" s="215"/>
      <c r="H562" s="215"/>
      <c r="I562" s="215"/>
      <c r="J562" s="216"/>
      <c r="K562" s="215"/>
      <c r="L562" s="216"/>
      <c r="M562" s="195"/>
      <c r="N562" s="195"/>
      <c r="O562" s="195"/>
    </row>
    <row r="563" spans="1:15" x14ac:dyDescent="0.2">
      <c r="A563" s="213"/>
      <c r="B563" s="214"/>
      <c r="C563" s="214"/>
      <c r="D563" s="215"/>
      <c r="E563" s="214"/>
      <c r="F563" s="215"/>
      <c r="G563" s="215"/>
      <c r="H563" s="215"/>
      <c r="I563" s="215"/>
      <c r="J563" s="216"/>
      <c r="K563" s="215"/>
      <c r="L563" s="216"/>
      <c r="M563" s="195"/>
      <c r="N563" s="195"/>
      <c r="O563" s="195"/>
    </row>
    <row r="564" spans="1:15" x14ac:dyDescent="0.2">
      <c r="A564" s="213"/>
      <c r="B564" s="214"/>
      <c r="C564" s="214"/>
      <c r="D564" s="215"/>
      <c r="E564" s="214"/>
      <c r="F564" s="215"/>
      <c r="G564" s="215"/>
      <c r="H564" s="215"/>
      <c r="I564" s="215"/>
      <c r="J564" s="216"/>
      <c r="K564" s="220"/>
      <c r="L564" s="216"/>
      <c r="M564" s="195"/>
      <c r="N564" s="195"/>
      <c r="O564" s="195"/>
    </row>
    <row r="565" spans="1:15" x14ac:dyDescent="0.2">
      <c r="A565" s="213"/>
      <c r="B565" s="214"/>
      <c r="C565" s="214"/>
      <c r="D565" s="215"/>
      <c r="E565" s="214"/>
      <c r="F565" s="215"/>
      <c r="G565" s="215"/>
      <c r="H565" s="215"/>
      <c r="I565" s="215"/>
      <c r="J565" s="219"/>
      <c r="K565" s="220"/>
      <c r="L565" s="216"/>
      <c r="M565" s="195"/>
      <c r="N565" s="195"/>
      <c r="O565" s="195"/>
    </row>
    <row r="566" spans="1:15" x14ac:dyDescent="0.2">
      <c r="A566" s="213"/>
      <c r="B566" s="214"/>
      <c r="C566" s="214"/>
      <c r="D566" s="215"/>
      <c r="E566" s="214"/>
      <c r="F566" s="215"/>
      <c r="G566" s="215"/>
      <c r="H566" s="215"/>
      <c r="I566" s="215"/>
      <c r="J566" s="216"/>
      <c r="K566" s="220"/>
      <c r="L566" s="216"/>
      <c r="M566" s="195"/>
      <c r="N566" s="195"/>
      <c r="O566" s="195"/>
    </row>
    <row r="567" spans="1:15" x14ac:dyDescent="0.2">
      <c r="A567" s="213"/>
      <c r="B567" s="214"/>
      <c r="C567" s="214"/>
      <c r="D567" s="220"/>
      <c r="E567" s="214"/>
      <c r="F567" s="215"/>
      <c r="G567" s="215"/>
      <c r="H567" s="215"/>
      <c r="I567" s="215"/>
      <c r="J567" s="216"/>
      <c r="K567" s="215"/>
      <c r="L567" s="216"/>
      <c r="M567" s="195"/>
      <c r="N567" s="195"/>
      <c r="O567" s="195"/>
    </row>
    <row r="568" spans="1:15" x14ac:dyDescent="0.2">
      <c r="A568" s="213"/>
      <c r="B568" s="214"/>
      <c r="C568" s="214"/>
      <c r="D568" s="220"/>
      <c r="E568" s="214"/>
      <c r="F568" s="215"/>
      <c r="G568" s="215"/>
      <c r="H568" s="215"/>
      <c r="I568" s="215"/>
      <c r="J568" s="216"/>
      <c r="K568" s="215"/>
      <c r="L568" s="216"/>
      <c r="M568" s="195"/>
      <c r="N568" s="195"/>
      <c r="O568" s="195"/>
    </row>
    <row r="569" spans="1:15" x14ac:dyDescent="0.2">
      <c r="A569" s="213"/>
      <c r="B569" s="214"/>
      <c r="C569" s="214"/>
      <c r="D569" s="220"/>
      <c r="E569" s="214"/>
      <c r="F569" s="215"/>
      <c r="G569" s="215"/>
      <c r="H569" s="215"/>
      <c r="I569" s="215"/>
      <c r="J569" s="216"/>
      <c r="K569" s="215"/>
      <c r="L569" s="216"/>
      <c r="M569" s="195"/>
      <c r="N569" s="195"/>
      <c r="O569" s="195"/>
    </row>
    <row r="570" spans="1:15" x14ac:dyDescent="0.2">
      <c r="A570" s="213"/>
      <c r="B570" s="214"/>
      <c r="C570" s="214"/>
      <c r="D570" s="215"/>
      <c r="E570" s="214"/>
      <c r="F570" s="215"/>
      <c r="G570" s="215"/>
      <c r="H570" s="215"/>
      <c r="I570" s="215"/>
      <c r="J570" s="216"/>
      <c r="K570" s="215"/>
      <c r="L570" s="216"/>
      <c r="M570" s="195"/>
      <c r="N570" s="195"/>
      <c r="O570" s="195"/>
    </row>
    <row r="571" spans="1:15" x14ac:dyDescent="0.2">
      <c r="A571" s="213"/>
      <c r="B571" s="214"/>
      <c r="C571" s="214"/>
      <c r="D571" s="220"/>
      <c r="E571" s="214"/>
      <c r="F571" s="215"/>
      <c r="G571" s="215"/>
      <c r="H571" s="215"/>
      <c r="I571" s="215"/>
      <c r="J571" s="216"/>
      <c r="K571" s="215"/>
      <c r="L571" s="216"/>
      <c r="M571" s="195"/>
      <c r="N571" s="195"/>
      <c r="O571" s="195"/>
    </row>
    <row r="572" spans="1:15" ht="15.75" customHeight="1" x14ac:dyDescent="0.2">
      <c r="A572" s="235"/>
      <c r="B572" s="235"/>
      <c r="C572" s="235"/>
      <c r="D572" s="235"/>
      <c r="E572" s="235"/>
      <c r="F572" s="235"/>
      <c r="G572" s="235"/>
      <c r="H572" s="235"/>
      <c r="I572" s="235"/>
      <c r="J572" s="235"/>
      <c r="K572" s="235"/>
      <c r="L572" s="235"/>
    </row>
    <row r="573" spans="1:15" x14ac:dyDescent="0.2">
      <c r="A573" s="235"/>
      <c r="B573" s="235"/>
      <c r="C573" s="235"/>
      <c r="D573" s="235"/>
      <c r="E573" s="235"/>
      <c r="F573" s="235"/>
      <c r="G573" s="235"/>
      <c r="H573" s="235"/>
      <c r="I573" s="235"/>
      <c r="J573" s="235"/>
      <c r="K573" s="235"/>
      <c r="L573" s="216"/>
      <c r="M573" s="195"/>
      <c r="N573" s="195"/>
      <c r="O573" s="195"/>
    </row>
    <row r="574" spans="1:15" x14ac:dyDescent="0.2">
      <c r="A574" s="235"/>
      <c r="B574" s="235"/>
      <c r="C574" s="235"/>
      <c r="D574" s="235"/>
      <c r="E574" s="235"/>
      <c r="F574" s="235"/>
      <c r="G574" s="235"/>
      <c r="H574" s="235"/>
      <c r="I574" s="235"/>
      <c r="J574" s="235"/>
      <c r="K574" s="235"/>
      <c r="L574" s="216"/>
      <c r="M574" s="195"/>
      <c r="N574" s="195"/>
      <c r="O574" s="195"/>
    </row>
    <row r="575" spans="1:15" ht="12.75" x14ac:dyDescent="0.2">
      <c r="A575" s="235"/>
      <c r="B575" s="235"/>
      <c r="C575" s="235"/>
      <c r="D575" s="235"/>
      <c r="E575" s="235"/>
      <c r="F575" s="235"/>
      <c r="G575" s="235"/>
      <c r="H575" s="235"/>
      <c r="I575" s="235"/>
      <c r="J575" s="235"/>
      <c r="K575" s="235"/>
      <c r="L575" s="217"/>
      <c r="M575" s="195"/>
      <c r="N575" s="195"/>
      <c r="O575" s="195"/>
    </row>
    <row r="576" spans="1:15" ht="12.75" x14ac:dyDescent="0.2">
      <c r="A576" s="238"/>
      <c r="B576" s="217"/>
      <c r="C576" s="217"/>
      <c r="D576" s="217"/>
      <c r="E576" s="217"/>
      <c r="F576" s="217"/>
      <c r="G576" s="217"/>
      <c r="H576" s="217"/>
      <c r="I576" s="217"/>
      <c r="J576" s="238"/>
      <c r="K576" s="217"/>
      <c r="L576" s="217"/>
      <c r="M576" s="195"/>
      <c r="N576" s="195"/>
      <c r="O576" s="195"/>
    </row>
    <row r="577" spans="1:15" ht="12.75" x14ac:dyDescent="0.2">
      <c r="A577" s="238"/>
      <c r="B577" s="217"/>
      <c r="C577" s="217"/>
      <c r="D577" s="217"/>
      <c r="E577" s="217"/>
      <c r="F577" s="217"/>
      <c r="G577" s="217"/>
      <c r="H577" s="217"/>
      <c r="I577" s="217"/>
      <c r="J577" s="238"/>
      <c r="K577" s="217"/>
      <c r="L577" s="217"/>
      <c r="M577" s="195"/>
      <c r="N577" s="195"/>
      <c r="O577" s="195"/>
    </row>
    <row r="578" spans="1:15" ht="12.75" x14ac:dyDescent="0.2">
      <c r="A578" s="238"/>
      <c r="B578" s="217"/>
      <c r="C578" s="217"/>
      <c r="D578" s="217"/>
      <c r="E578" s="217"/>
      <c r="F578" s="217"/>
      <c r="G578" s="217"/>
      <c r="H578" s="217"/>
      <c r="I578" s="217"/>
      <c r="J578" s="238"/>
      <c r="K578" s="217"/>
      <c r="L578" s="217"/>
      <c r="M578" s="195"/>
      <c r="N578" s="195"/>
      <c r="O578" s="195"/>
    </row>
    <row r="579" spans="1:15" ht="12.75" x14ac:dyDescent="0.2">
      <c r="A579" s="238"/>
      <c r="B579" s="217"/>
      <c r="C579" s="217"/>
      <c r="D579" s="217"/>
      <c r="E579" s="217"/>
      <c r="F579" s="217"/>
      <c r="G579" s="217"/>
      <c r="H579" s="217"/>
      <c r="I579" s="217"/>
      <c r="J579" s="238"/>
      <c r="K579" s="217"/>
      <c r="L579" s="217"/>
      <c r="M579" s="195"/>
      <c r="N579" s="195"/>
      <c r="O579" s="195"/>
    </row>
    <row r="580" spans="1:15" ht="12.75" x14ac:dyDescent="0.2">
      <c r="A580" s="238"/>
      <c r="B580" s="217"/>
      <c r="C580" s="217"/>
      <c r="D580" s="217"/>
      <c r="E580" s="217"/>
      <c r="F580" s="217"/>
      <c r="G580" s="217"/>
      <c r="H580" s="217"/>
      <c r="I580" s="217"/>
      <c r="J580" s="238"/>
      <c r="K580" s="217"/>
      <c r="L580" s="217"/>
      <c r="M580" s="195"/>
      <c r="N580" s="195"/>
      <c r="O580" s="195"/>
    </row>
    <row r="581" spans="1:15" ht="12.75" x14ac:dyDescent="0.2">
      <c r="A581" s="238"/>
      <c r="B581" s="217"/>
      <c r="C581" s="217"/>
      <c r="D581" s="217"/>
      <c r="E581" s="217"/>
      <c r="F581" s="217"/>
      <c r="G581" s="217"/>
      <c r="H581" s="217"/>
      <c r="I581" s="217"/>
      <c r="J581" s="238"/>
      <c r="K581" s="217"/>
      <c r="L581" s="217"/>
      <c r="M581" s="195"/>
      <c r="N581" s="195"/>
      <c r="O581" s="195"/>
    </row>
    <row r="582" spans="1:15" ht="12.75" x14ac:dyDescent="0.2">
      <c r="A582" s="238"/>
      <c r="B582" s="217"/>
      <c r="C582" s="217"/>
      <c r="D582" s="217"/>
      <c r="E582" s="217"/>
      <c r="F582" s="217"/>
      <c r="G582" s="217"/>
      <c r="H582" s="217"/>
      <c r="I582" s="217"/>
      <c r="J582" s="238"/>
      <c r="K582" s="217"/>
      <c r="L582" s="217"/>
      <c r="M582" s="195"/>
      <c r="N582" s="195"/>
      <c r="O582" s="195"/>
    </row>
    <row r="583" spans="1:15" ht="12.75" x14ac:dyDescent="0.2">
      <c r="A583" s="238"/>
      <c r="B583" s="217"/>
      <c r="C583" s="217"/>
      <c r="D583" s="217"/>
      <c r="E583" s="217"/>
      <c r="F583" s="217"/>
      <c r="G583" s="217"/>
      <c r="H583" s="217"/>
      <c r="I583" s="217"/>
      <c r="J583" s="238"/>
      <c r="K583" s="217"/>
      <c r="L583" s="217"/>
      <c r="M583" s="195"/>
      <c r="N583" s="195"/>
      <c r="O583" s="195"/>
    </row>
    <row r="584" spans="1:15" ht="12.75" x14ac:dyDescent="0.2">
      <c r="A584" s="238"/>
      <c r="B584" s="217"/>
      <c r="C584" s="217"/>
      <c r="D584" s="217"/>
      <c r="E584" s="217"/>
      <c r="F584" s="217"/>
      <c r="G584" s="217"/>
      <c r="H584" s="217"/>
      <c r="I584" s="217"/>
      <c r="J584" s="238"/>
      <c r="K584" s="217"/>
      <c r="L584" s="217"/>
      <c r="M584" s="195"/>
      <c r="N584" s="195"/>
      <c r="O584" s="195"/>
    </row>
    <row r="585" spans="1:15" ht="12.75" x14ac:dyDescent="0.2">
      <c r="A585" s="238"/>
      <c r="B585" s="217"/>
      <c r="C585" s="217"/>
      <c r="D585" s="217"/>
      <c r="E585" s="217"/>
      <c r="F585" s="217"/>
      <c r="G585" s="217"/>
      <c r="H585" s="217"/>
      <c r="I585" s="217"/>
      <c r="J585" s="238"/>
      <c r="K585" s="217"/>
      <c r="L585" s="217"/>
      <c r="M585" s="195"/>
      <c r="N585" s="195"/>
      <c r="O585" s="195"/>
    </row>
    <row r="586" spans="1:15" ht="12.75" x14ac:dyDescent="0.2">
      <c r="A586" s="238"/>
      <c r="B586" s="217"/>
      <c r="C586" s="217"/>
      <c r="D586" s="217"/>
      <c r="E586" s="217"/>
      <c r="F586" s="217"/>
      <c r="G586" s="217"/>
      <c r="H586" s="217"/>
      <c r="I586" s="217"/>
      <c r="J586" s="238"/>
      <c r="K586" s="217"/>
      <c r="L586" s="217"/>
      <c r="M586" s="195"/>
      <c r="N586" s="195"/>
      <c r="O586" s="195"/>
    </row>
    <row r="587" spans="1:15" ht="12.75" x14ac:dyDescent="0.2">
      <c r="A587" s="238"/>
      <c r="B587" s="217"/>
      <c r="C587" s="217"/>
      <c r="D587" s="217"/>
      <c r="E587" s="217"/>
      <c r="F587" s="217"/>
      <c r="G587" s="217"/>
      <c r="H587" s="217"/>
      <c r="I587" s="217"/>
      <c r="J587" s="238"/>
      <c r="K587" s="217"/>
      <c r="L587" s="217"/>
      <c r="M587" s="195"/>
      <c r="N587" s="195"/>
      <c r="O587" s="195"/>
    </row>
    <row r="588" spans="1:15" ht="12.75" x14ac:dyDescent="0.2">
      <c r="A588" s="238"/>
      <c r="B588" s="217"/>
      <c r="C588" s="217"/>
      <c r="D588" s="217"/>
      <c r="E588" s="217"/>
      <c r="F588" s="217"/>
      <c r="G588" s="217"/>
      <c r="H588" s="217"/>
      <c r="I588" s="217"/>
      <c r="J588" s="238"/>
      <c r="K588" s="217"/>
      <c r="L588" s="217"/>
      <c r="M588" s="195"/>
      <c r="N588" s="195"/>
      <c r="O588" s="195"/>
    </row>
    <row r="589" spans="1:15" ht="12.75" x14ac:dyDescent="0.2">
      <c r="A589" s="238"/>
      <c r="B589" s="217"/>
      <c r="C589" s="217"/>
      <c r="D589" s="217"/>
      <c r="E589" s="217"/>
      <c r="F589" s="217"/>
      <c r="G589" s="217"/>
      <c r="H589" s="217"/>
      <c r="I589" s="217"/>
      <c r="J589" s="238"/>
      <c r="K589" s="217"/>
      <c r="L589" s="217"/>
      <c r="M589" s="195"/>
      <c r="N589" s="195"/>
      <c r="O589" s="195"/>
    </row>
    <row r="590" spans="1:15" ht="12.75" x14ac:dyDescent="0.2">
      <c r="A590" s="238"/>
      <c r="B590" s="217"/>
      <c r="C590" s="217"/>
      <c r="D590" s="217"/>
      <c r="E590" s="217"/>
      <c r="F590" s="217"/>
      <c r="G590" s="217"/>
      <c r="H590" s="217"/>
      <c r="I590" s="217"/>
      <c r="J590" s="238"/>
      <c r="K590" s="217"/>
      <c r="L590" s="217"/>
      <c r="M590" s="195"/>
      <c r="N590" s="195"/>
      <c r="O590" s="195"/>
    </row>
    <row r="591" spans="1:15" ht="12.75" x14ac:dyDescent="0.2">
      <c r="A591" s="238"/>
      <c r="B591" s="217"/>
      <c r="C591" s="217"/>
      <c r="D591" s="217"/>
      <c r="E591" s="217"/>
      <c r="F591" s="217"/>
      <c r="G591" s="217"/>
      <c r="H591" s="217"/>
      <c r="I591" s="217"/>
      <c r="J591" s="238"/>
      <c r="K591" s="217"/>
      <c r="L591" s="217"/>
      <c r="M591" s="195"/>
      <c r="N591" s="195"/>
      <c r="O591" s="195"/>
    </row>
    <row r="592" spans="1:15" ht="12.75" x14ac:dyDescent="0.2">
      <c r="A592" s="238"/>
      <c r="B592" s="217"/>
      <c r="C592" s="217"/>
      <c r="D592" s="217"/>
      <c r="E592" s="217"/>
      <c r="F592" s="217"/>
      <c r="G592" s="217"/>
      <c r="H592" s="217"/>
      <c r="I592" s="217"/>
      <c r="J592" s="238"/>
      <c r="K592" s="217"/>
      <c r="L592" s="217"/>
      <c r="M592" s="195"/>
      <c r="N592" s="195"/>
      <c r="O592" s="195"/>
    </row>
    <row r="593" spans="1:15" ht="12.75" x14ac:dyDescent="0.2">
      <c r="A593" s="238"/>
      <c r="B593" s="217"/>
      <c r="C593" s="217"/>
      <c r="D593" s="217"/>
      <c r="E593" s="217"/>
      <c r="F593" s="217"/>
      <c r="G593" s="217"/>
      <c r="H593" s="217"/>
      <c r="I593" s="217"/>
      <c r="J593" s="238"/>
      <c r="K593" s="217"/>
      <c r="L593" s="217"/>
      <c r="M593" s="195"/>
      <c r="N593" s="195"/>
      <c r="O593" s="195"/>
    </row>
    <row r="594" spans="1:15" ht="12.75" x14ac:dyDescent="0.2">
      <c r="A594" s="238"/>
      <c r="B594" s="217"/>
      <c r="C594" s="217"/>
      <c r="D594" s="217"/>
      <c r="E594" s="217"/>
      <c r="F594" s="217"/>
      <c r="G594" s="217"/>
      <c r="H594" s="217"/>
      <c r="I594" s="217"/>
      <c r="J594" s="238"/>
      <c r="K594" s="217"/>
      <c r="L594" s="217"/>
      <c r="M594" s="195"/>
      <c r="N594" s="195"/>
      <c r="O594" s="195"/>
    </row>
    <row r="595" spans="1:15" ht="12.75" x14ac:dyDescent="0.2">
      <c r="A595" s="238"/>
      <c r="B595" s="217"/>
      <c r="C595" s="217"/>
      <c r="D595" s="217"/>
      <c r="E595" s="217"/>
      <c r="F595" s="217"/>
      <c r="G595" s="217"/>
      <c r="H595" s="217"/>
      <c r="I595" s="217"/>
      <c r="J595" s="238"/>
      <c r="K595" s="217"/>
      <c r="L595" s="217"/>
      <c r="M595" s="195"/>
      <c r="N595" s="195"/>
      <c r="O595" s="195"/>
    </row>
    <row r="596" spans="1:15" ht="12.75" x14ac:dyDescent="0.2">
      <c r="A596" s="238"/>
      <c r="B596" s="217"/>
      <c r="C596" s="217"/>
      <c r="D596" s="217"/>
      <c r="E596" s="217"/>
      <c r="F596" s="217"/>
      <c r="G596" s="217"/>
      <c r="H596" s="217"/>
      <c r="I596" s="217"/>
      <c r="J596" s="238"/>
      <c r="K596" s="217"/>
      <c r="L596" s="217"/>
      <c r="M596" s="195"/>
      <c r="N596" s="195"/>
      <c r="O596" s="195"/>
    </row>
    <row r="597" spans="1:15" ht="12.75" x14ac:dyDescent="0.2">
      <c r="A597" s="238"/>
      <c r="B597" s="217"/>
      <c r="C597" s="217"/>
      <c r="D597" s="217"/>
      <c r="E597" s="217"/>
      <c r="F597" s="217"/>
      <c r="G597" s="217"/>
      <c r="H597" s="217"/>
      <c r="I597" s="217"/>
      <c r="J597" s="238"/>
      <c r="K597" s="217"/>
      <c r="L597" s="217"/>
      <c r="M597" s="195"/>
      <c r="N597" s="195"/>
      <c r="O597" s="195"/>
    </row>
    <row r="598" spans="1:15" ht="12.75" x14ac:dyDescent="0.2">
      <c r="A598" s="238"/>
      <c r="B598" s="217"/>
      <c r="C598" s="217"/>
      <c r="D598" s="217"/>
      <c r="E598" s="217"/>
      <c r="F598" s="217"/>
      <c r="G598" s="217"/>
      <c r="H598" s="217"/>
      <c r="I598" s="217"/>
      <c r="J598" s="238"/>
      <c r="K598" s="217"/>
      <c r="L598" s="217"/>
      <c r="M598" s="195"/>
      <c r="N598" s="195"/>
      <c r="O598" s="195"/>
    </row>
    <row r="599" spans="1:15" ht="12.75" x14ac:dyDescent="0.2">
      <c r="A599" s="238"/>
      <c r="B599" s="217"/>
      <c r="C599" s="217"/>
      <c r="D599" s="217"/>
      <c r="E599" s="217"/>
      <c r="F599" s="217"/>
      <c r="G599" s="217"/>
      <c r="H599" s="217"/>
      <c r="I599" s="217"/>
      <c r="J599" s="238"/>
      <c r="K599" s="217"/>
      <c r="L599" s="217"/>
      <c r="M599" s="195"/>
      <c r="N599" s="195"/>
      <c r="O599" s="195"/>
    </row>
    <row r="600" spans="1:15" ht="12.75" x14ac:dyDescent="0.2">
      <c r="A600" s="238"/>
      <c r="B600" s="217"/>
      <c r="C600" s="217"/>
      <c r="D600" s="217"/>
      <c r="E600" s="217"/>
      <c r="F600" s="217"/>
      <c r="G600" s="217"/>
      <c r="H600" s="217"/>
      <c r="I600" s="217"/>
      <c r="J600" s="238"/>
      <c r="K600" s="217"/>
      <c r="L600" s="217"/>
      <c r="M600" s="195"/>
      <c r="N600" s="195"/>
      <c r="O600" s="195"/>
    </row>
    <row r="601" spans="1:15" ht="12.75" x14ac:dyDescent="0.2">
      <c r="A601" s="238"/>
      <c r="B601" s="217"/>
      <c r="C601" s="217"/>
      <c r="D601" s="217"/>
      <c r="E601" s="217"/>
      <c r="F601" s="217"/>
      <c r="G601" s="217"/>
      <c r="H601" s="217"/>
      <c r="I601" s="217"/>
      <c r="J601" s="238"/>
      <c r="K601" s="217"/>
      <c r="L601" s="217"/>
      <c r="M601" s="195"/>
      <c r="N601" s="195"/>
      <c r="O601" s="195"/>
    </row>
    <row r="602" spans="1:15" ht="12.75" x14ac:dyDescent="0.2">
      <c r="A602" s="238"/>
      <c r="B602" s="217"/>
      <c r="C602" s="217"/>
      <c r="D602" s="217"/>
      <c r="E602" s="217"/>
      <c r="F602" s="217"/>
      <c r="G602" s="217"/>
      <c r="H602" s="217"/>
      <c r="I602" s="217"/>
      <c r="J602" s="238"/>
      <c r="K602" s="217"/>
      <c r="L602" s="217"/>
      <c r="M602" s="195"/>
      <c r="N602" s="195"/>
      <c r="O602" s="195"/>
    </row>
    <row r="603" spans="1:15" ht="12.75" x14ac:dyDescent="0.2">
      <c r="A603" s="238"/>
      <c r="B603" s="217"/>
      <c r="C603" s="217"/>
      <c r="D603" s="217"/>
      <c r="E603" s="217"/>
      <c r="F603" s="217"/>
      <c r="G603" s="217"/>
      <c r="H603" s="217"/>
      <c r="I603" s="217"/>
      <c r="J603" s="238"/>
      <c r="K603" s="217"/>
      <c r="L603" s="217"/>
      <c r="M603" s="195"/>
      <c r="N603" s="195"/>
      <c r="O603" s="195"/>
    </row>
    <row r="604" spans="1:15" ht="12.75" x14ac:dyDescent="0.2">
      <c r="A604" s="238"/>
      <c r="B604" s="217"/>
      <c r="C604" s="217"/>
      <c r="D604" s="217"/>
      <c r="E604" s="217"/>
      <c r="F604" s="217"/>
      <c r="G604" s="217"/>
      <c r="H604" s="217"/>
      <c r="I604" s="217"/>
      <c r="J604" s="238"/>
      <c r="K604" s="217"/>
      <c r="L604" s="217"/>
      <c r="M604" s="195"/>
      <c r="N604" s="195"/>
      <c r="O604" s="195"/>
    </row>
    <row r="605" spans="1:15" ht="12.75" x14ac:dyDescent="0.2">
      <c r="A605" s="238"/>
      <c r="B605" s="217"/>
      <c r="C605" s="217"/>
      <c r="D605" s="217"/>
      <c r="E605" s="217"/>
      <c r="F605" s="217"/>
      <c r="G605" s="217"/>
      <c r="H605" s="217"/>
      <c r="I605" s="217"/>
      <c r="J605" s="238"/>
      <c r="K605" s="217"/>
      <c r="L605" s="217"/>
      <c r="M605" s="195"/>
      <c r="N605" s="195"/>
      <c r="O605" s="195"/>
    </row>
    <row r="606" spans="1:15" ht="12.75" x14ac:dyDescent="0.2">
      <c r="A606" s="238"/>
      <c r="B606" s="217"/>
      <c r="C606" s="217"/>
      <c r="D606" s="217"/>
      <c r="E606" s="217"/>
      <c r="F606" s="217"/>
      <c r="G606" s="217"/>
      <c r="H606" s="217"/>
      <c r="I606" s="217"/>
      <c r="J606" s="238"/>
      <c r="K606" s="217"/>
      <c r="L606" s="217"/>
      <c r="M606" s="195"/>
      <c r="N606" s="195"/>
      <c r="O606" s="195"/>
    </row>
    <row r="607" spans="1:15" ht="12.75" x14ac:dyDescent="0.2">
      <c r="A607" s="238"/>
      <c r="B607" s="217"/>
      <c r="C607" s="217"/>
      <c r="D607" s="217"/>
      <c r="E607" s="217"/>
      <c r="F607" s="217"/>
      <c r="G607" s="217"/>
      <c r="H607" s="217"/>
      <c r="I607" s="217"/>
      <c r="J607" s="238"/>
      <c r="K607" s="217"/>
      <c r="L607" s="217"/>
      <c r="M607" s="195"/>
      <c r="N607" s="195"/>
      <c r="O607" s="195"/>
    </row>
    <row r="608" spans="1:15" ht="12.75" x14ac:dyDescent="0.2">
      <c r="A608" s="238"/>
      <c r="B608" s="217"/>
      <c r="C608" s="217"/>
      <c r="D608" s="217"/>
      <c r="E608" s="217"/>
      <c r="F608" s="217"/>
      <c r="G608" s="217"/>
      <c r="H608" s="217"/>
      <c r="I608" s="217"/>
      <c r="J608" s="238"/>
      <c r="K608" s="217"/>
      <c r="L608" s="217"/>
      <c r="M608" s="195"/>
      <c r="N608" s="195"/>
      <c r="O608" s="195"/>
    </row>
    <row r="609" spans="1:15" ht="12.75" x14ac:dyDescent="0.2">
      <c r="A609" s="238"/>
      <c r="B609" s="217"/>
      <c r="C609" s="217"/>
      <c r="D609" s="217"/>
      <c r="E609" s="217"/>
      <c r="F609" s="217"/>
      <c r="G609" s="217"/>
      <c r="H609" s="217"/>
      <c r="I609" s="217"/>
      <c r="J609" s="238"/>
      <c r="K609" s="217"/>
      <c r="L609" s="217"/>
      <c r="M609" s="195"/>
      <c r="N609" s="195"/>
      <c r="O609" s="195"/>
    </row>
    <row r="610" spans="1:15" ht="12.75" x14ac:dyDescent="0.2">
      <c r="A610" s="238"/>
      <c r="B610" s="217"/>
      <c r="C610" s="217"/>
      <c r="D610" s="217"/>
      <c r="E610" s="217"/>
      <c r="F610" s="217"/>
      <c r="G610" s="217"/>
      <c r="H610" s="217"/>
      <c r="I610" s="217"/>
      <c r="J610" s="238"/>
      <c r="K610" s="217"/>
      <c r="L610" s="217"/>
      <c r="M610" s="195"/>
      <c r="N610" s="195"/>
      <c r="O610" s="195"/>
    </row>
    <row r="611" spans="1:15" ht="12.75" x14ac:dyDescent="0.2">
      <c r="A611" s="238"/>
      <c r="B611" s="217"/>
      <c r="C611" s="217"/>
      <c r="D611" s="217"/>
      <c r="E611" s="217"/>
      <c r="F611" s="217"/>
      <c r="G611" s="217"/>
      <c r="H611" s="217"/>
      <c r="I611" s="217"/>
      <c r="J611" s="238"/>
      <c r="K611" s="217"/>
      <c r="L611" s="217"/>
      <c r="M611" s="195"/>
      <c r="N611" s="195"/>
      <c r="O611" s="195"/>
    </row>
    <row r="612" spans="1:15" ht="12.75" x14ac:dyDescent="0.2">
      <c r="A612" s="238"/>
      <c r="B612" s="217"/>
      <c r="C612" s="217"/>
      <c r="D612" s="217"/>
      <c r="E612" s="217"/>
      <c r="F612" s="217"/>
      <c r="G612" s="217"/>
      <c r="H612" s="217"/>
      <c r="I612" s="217"/>
      <c r="J612" s="238"/>
      <c r="K612" s="217"/>
      <c r="L612" s="217"/>
      <c r="M612" s="195"/>
      <c r="N612" s="195"/>
      <c r="O612" s="195"/>
    </row>
    <row r="613" spans="1:15" ht="12.75" x14ac:dyDescent="0.2">
      <c r="A613" s="238"/>
      <c r="B613" s="217"/>
      <c r="C613" s="217"/>
      <c r="D613" s="217"/>
      <c r="E613" s="217"/>
      <c r="F613" s="217"/>
      <c r="G613" s="217"/>
      <c r="H613" s="217"/>
      <c r="I613" s="217"/>
      <c r="J613" s="238"/>
      <c r="K613" s="217"/>
      <c r="L613" s="217"/>
      <c r="M613" s="195"/>
      <c r="N613" s="195"/>
      <c r="O613" s="195"/>
    </row>
    <row r="614" spans="1:15" ht="12.75" x14ac:dyDescent="0.2">
      <c r="A614" s="238"/>
      <c r="B614" s="217"/>
      <c r="C614" s="217"/>
      <c r="D614" s="217"/>
      <c r="E614" s="217"/>
      <c r="F614" s="217"/>
      <c r="G614" s="217"/>
      <c r="H614" s="217"/>
      <c r="I614" s="217"/>
      <c r="J614" s="238"/>
      <c r="K614" s="217"/>
      <c r="L614" s="217"/>
      <c r="M614" s="195"/>
      <c r="N614" s="195"/>
      <c r="O614" s="195"/>
    </row>
    <row r="615" spans="1:15" ht="12.75" x14ac:dyDescent="0.2">
      <c r="A615" s="238"/>
      <c r="B615" s="217"/>
      <c r="C615" s="217"/>
      <c r="D615" s="217"/>
      <c r="E615" s="217"/>
      <c r="F615" s="217"/>
      <c r="G615" s="217"/>
      <c r="H615" s="217"/>
      <c r="I615" s="217"/>
      <c r="J615" s="238"/>
      <c r="K615" s="217"/>
      <c r="L615" s="217"/>
      <c r="M615" s="195"/>
      <c r="N615" s="195"/>
      <c r="O615" s="195"/>
    </row>
    <row r="616" spans="1:15" ht="12.75" x14ac:dyDescent="0.2">
      <c r="A616" s="238"/>
      <c r="B616" s="217"/>
      <c r="C616" s="217"/>
      <c r="D616" s="217"/>
      <c r="E616" s="217"/>
      <c r="F616" s="217"/>
      <c r="G616" s="217"/>
      <c r="H616" s="217"/>
      <c r="I616" s="217"/>
      <c r="J616" s="238"/>
      <c r="K616" s="217"/>
      <c r="L616" s="217"/>
      <c r="M616" s="195"/>
      <c r="N616" s="195"/>
      <c r="O616" s="195"/>
    </row>
    <row r="617" spans="1:15" ht="12.75" x14ac:dyDescent="0.2">
      <c r="A617" s="238"/>
      <c r="B617" s="217"/>
      <c r="C617" s="217"/>
      <c r="D617" s="217"/>
      <c r="E617" s="217"/>
      <c r="F617" s="217"/>
      <c r="G617" s="217"/>
      <c r="H617" s="217"/>
      <c r="I617" s="217"/>
      <c r="J617" s="238"/>
      <c r="K617" s="217"/>
      <c r="L617" s="217"/>
      <c r="M617" s="195"/>
      <c r="N617" s="195"/>
      <c r="O617" s="195"/>
    </row>
    <row r="618" spans="1:15" ht="12.75" x14ac:dyDescent="0.2">
      <c r="A618" s="238"/>
      <c r="B618" s="217"/>
      <c r="C618" s="217"/>
      <c r="D618" s="217"/>
      <c r="E618" s="217"/>
      <c r="F618" s="217"/>
      <c r="G618" s="217"/>
      <c r="H618" s="217"/>
      <c r="I618" s="217"/>
      <c r="J618" s="238"/>
      <c r="K618" s="217"/>
      <c r="L618" s="217"/>
      <c r="M618" s="195"/>
      <c r="N618" s="195"/>
      <c r="O618" s="195"/>
    </row>
    <row r="619" spans="1:15" ht="12.75" x14ac:dyDescent="0.2">
      <c r="A619" s="238"/>
      <c r="B619" s="217"/>
      <c r="C619" s="217"/>
      <c r="D619" s="217"/>
      <c r="E619" s="217"/>
      <c r="F619" s="217"/>
      <c r="G619" s="217"/>
      <c r="H619" s="217"/>
      <c r="I619" s="217"/>
      <c r="J619" s="238"/>
      <c r="K619" s="217"/>
      <c r="L619" s="217"/>
      <c r="M619" s="195"/>
      <c r="N619" s="195"/>
      <c r="O619" s="195"/>
    </row>
    <row r="620" spans="1:15" ht="12.75" x14ac:dyDescent="0.2">
      <c r="A620" s="238"/>
      <c r="B620" s="217"/>
      <c r="C620" s="217"/>
      <c r="D620" s="217"/>
      <c r="E620" s="217"/>
      <c r="F620" s="217"/>
      <c r="G620" s="217"/>
      <c r="H620" s="217"/>
      <c r="I620" s="217"/>
      <c r="J620" s="238"/>
      <c r="K620" s="217"/>
      <c r="L620" s="217"/>
      <c r="M620" s="195"/>
      <c r="N620" s="195"/>
      <c r="O620" s="195"/>
    </row>
    <row r="621" spans="1:15" ht="12.75" x14ac:dyDescent="0.2">
      <c r="A621" s="238"/>
      <c r="B621" s="217"/>
      <c r="C621" s="217"/>
      <c r="D621" s="217"/>
      <c r="E621" s="217"/>
      <c r="F621" s="217"/>
      <c r="G621" s="217"/>
      <c r="H621" s="217"/>
      <c r="I621" s="217"/>
      <c r="J621" s="238"/>
      <c r="K621" s="217"/>
      <c r="L621" s="217"/>
      <c r="M621" s="195"/>
      <c r="N621" s="195"/>
      <c r="O621" s="195"/>
    </row>
    <row r="622" spans="1:15" ht="12.75" x14ac:dyDescent="0.2">
      <c r="A622" s="238"/>
      <c r="B622" s="217"/>
      <c r="C622" s="217"/>
      <c r="D622" s="217"/>
      <c r="E622" s="217"/>
      <c r="F622" s="217"/>
      <c r="G622" s="217"/>
      <c r="H622" s="217"/>
      <c r="I622" s="217"/>
      <c r="J622" s="238"/>
      <c r="K622" s="217"/>
      <c r="L622" s="217"/>
      <c r="M622" s="195"/>
      <c r="N622" s="195"/>
      <c r="O622" s="195"/>
    </row>
    <row r="623" spans="1:15" ht="12.75" x14ac:dyDescent="0.2">
      <c r="A623" s="238"/>
      <c r="B623" s="217"/>
      <c r="C623" s="217"/>
      <c r="D623" s="217"/>
      <c r="E623" s="217"/>
      <c r="F623" s="217"/>
      <c r="G623" s="217"/>
      <c r="H623" s="217"/>
      <c r="I623" s="217"/>
      <c r="J623" s="238"/>
      <c r="K623" s="217"/>
      <c r="L623" s="217"/>
      <c r="M623" s="195"/>
      <c r="N623" s="195"/>
      <c r="O623" s="195"/>
    </row>
    <row r="624" spans="1:15" ht="12.75" x14ac:dyDescent="0.2">
      <c r="A624" s="238"/>
      <c r="B624" s="217"/>
      <c r="C624" s="217"/>
      <c r="D624" s="217"/>
      <c r="E624" s="217"/>
      <c r="F624" s="217"/>
      <c r="G624" s="217"/>
      <c r="H624" s="217"/>
      <c r="I624" s="217"/>
      <c r="J624" s="238"/>
      <c r="K624" s="217"/>
      <c r="L624" s="217"/>
      <c r="M624" s="195"/>
      <c r="N624" s="195"/>
      <c r="O624" s="195"/>
    </row>
    <row r="625" spans="1:15" ht="12.75" x14ac:dyDescent="0.2">
      <c r="A625" s="238"/>
      <c r="B625" s="217"/>
      <c r="C625" s="217"/>
      <c r="D625" s="217"/>
      <c r="E625" s="217"/>
      <c r="F625" s="217"/>
      <c r="G625" s="217"/>
      <c r="H625" s="217"/>
      <c r="I625" s="217"/>
      <c r="J625" s="238"/>
      <c r="K625" s="217"/>
      <c r="L625" s="217"/>
      <c r="M625" s="195"/>
      <c r="N625" s="195"/>
      <c r="O625" s="195"/>
    </row>
    <row r="626" spans="1:15" ht="12.75" x14ac:dyDescent="0.2">
      <c r="A626" s="238"/>
      <c r="B626" s="217"/>
      <c r="C626" s="217"/>
      <c r="D626" s="217"/>
      <c r="E626" s="217"/>
      <c r="F626" s="217"/>
      <c r="G626" s="217"/>
      <c r="H626" s="217"/>
      <c r="I626" s="217"/>
      <c r="J626" s="238"/>
      <c r="K626" s="217"/>
      <c r="L626" s="217"/>
      <c r="M626" s="195"/>
      <c r="N626" s="195"/>
      <c r="O626" s="195"/>
    </row>
    <row r="627" spans="1:15" ht="12.75" x14ac:dyDescent="0.2">
      <c r="A627" s="238"/>
      <c r="B627" s="217"/>
      <c r="C627" s="217"/>
      <c r="D627" s="217"/>
      <c r="E627" s="217"/>
      <c r="F627" s="217"/>
      <c r="G627" s="217"/>
      <c r="H627" s="217"/>
      <c r="I627" s="217"/>
      <c r="J627" s="238"/>
      <c r="K627" s="217"/>
      <c r="L627" s="217"/>
      <c r="M627" s="195"/>
      <c r="N627" s="195"/>
      <c r="O627" s="195"/>
    </row>
    <row r="628" spans="1:15" ht="12.75" x14ac:dyDescent="0.2">
      <c r="A628" s="238"/>
      <c r="B628" s="217"/>
      <c r="C628" s="217"/>
      <c r="D628" s="217"/>
      <c r="E628" s="217"/>
      <c r="F628" s="217"/>
      <c r="G628" s="217"/>
      <c r="H628" s="217"/>
      <c r="I628" s="217"/>
      <c r="J628" s="238"/>
      <c r="K628" s="217"/>
      <c r="L628" s="217"/>
      <c r="M628" s="195"/>
      <c r="N628" s="195"/>
      <c r="O628" s="195"/>
    </row>
    <row r="629" spans="1:15" ht="12.75" x14ac:dyDescent="0.2">
      <c r="A629" s="238"/>
      <c r="B629" s="217"/>
      <c r="C629" s="217"/>
      <c r="D629" s="217"/>
      <c r="E629" s="217"/>
      <c r="F629" s="217"/>
      <c r="G629" s="217"/>
      <c r="H629" s="217"/>
      <c r="I629" s="217"/>
      <c r="J629" s="238"/>
      <c r="K629" s="217"/>
      <c r="L629" s="217"/>
      <c r="M629" s="195"/>
      <c r="N629" s="195"/>
      <c r="O629" s="195"/>
    </row>
    <row r="630" spans="1:15" ht="12.75" x14ac:dyDescent="0.2">
      <c r="A630" s="238"/>
      <c r="B630" s="217"/>
      <c r="C630" s="217"/>
      <c r="D630" s="217"/>
      <c r="E630" s="217"/>
      <c r="F630" s="217"/>
      <c r="G630" s="217"/>
      <c r="H630" s="217"/>
      <c r="I630" s="217"/>
      <c r="J630" s="238"/>
      <c r="K630" s="217"/>
      <c r="L630" s="217"/>
      <c r="M630" s="195"/>
      <c r="N630" s="195"/>
      <c r="O630" s="195"/>
    </row>
    <row r="631" spans="1:15" ht="12.75" x14ac:dyDescent="0.2">
      <c r="A631" s="238"/>
      <c r="B631" s="217"/>
      <c r="C631" s="217"/>
      <c r="D631" s="217"/>
      <c r="E631" s="217"/>
      <c r="F631" s="217"/>
      <c r="G631" s="217"/>
      <c r="H631" s="217"/>
      <c r="I631" s="217"/>
      <c r="J631" s="238"/>
      <c r="K631" s="217"/>
      <c r="L631" s="217"/>
      <c r="M631" s="195"/>
      <c r="N631" s="195"/>
      <c r="O631" s="195"/>
    </row>
    <row r="632" spans="1:15" ht="12.75" x14ac:dyDescent="0.2">
      <c r="A632" s="238"/>
      <c r="B632" s="217"/>
      <c r="C632" s="217"/>
      <c r="D632" s="217"/>
      <c r="E632" s="217"/>
      <c r="F632" s="217"/>
      <c r="G632" s="217"/>
      <c r="H632" s="217"/>
      <c r="I632" s="217"/>
      <c r="J632" s="238"/>
      <c r="K632" s="217"/>
      <c r="L632" s="217"/>
      <c r="M632" s="195"/>
      <c r="N632" s="195"/>
      <c r="O632" s="195"/>
    </row>
    <row r="633" spans="1:15" ht="12.75" x14ac:dyDescent="0.2">
      <c r="A633" s="238"/>
      <c r="B633" s="217"/>
      <c r="C633" s="217"/>
      <c r="D633" s="217"/>
      <c r="E633" s="217"/>
      <c r="F633" s="217"/>
      <c r="G633" s="217"/>
      <c r="H633" s="217"/>
      <c r="I633" s="217"/>
      <c r="J633" s="238"/>
      <c r="K633" s="217"/>
      <c r="L633" s="217"/>
      <c r="M633" s="195"/>
      <c r="N633" s="195"/>
      <c r="O633" s="195"/>
    </row>
    <row r="634" spans="1:15" ht="12.75" x14ac:dyDescent="0.2">
      <c r="A634" s="238"/>
      <c r="B634" s="217"/>
      <c r="C634" s="217"/>
      <c r="D634" s="217"/>
      <c r="E634" s="217"/>
      <c r="F634" s="217"/>
      <c r="G634" s="217"/>
      <c r="H634" s="217"/>
      <c r="I634" s="217"/>
      <c r="J634" s="238"/>
      <c r="K634" s="217"/>
      <c r="L634" s="217"/>
      <c r="M634" s="195"/>
      <c r="N634" s="195"/>
      <c r="O634" s="195"/>
    </row>
    <row r="635" spans="1:15" ht="12.75" x14ac:dyDescent="0.2">
      <c r="A635" s="238"/>
      <c r="B635" s="217"/>
      <c r="C635" s="217"/>
      <c r="D635" s="217"/>
      <c r="E635" s="217"/>
      <c r="F635" s="217"/>
      <c r="G635" s="217"/>
      <c r="H635" s="217"/>
      <c r="I635" s="217"/>
      <c r="J635" s="238"/>
      <c r="K635" s="217"/>
      <c r="L635" s="217"/>
      <c r="M635" s="195"/>
      <c r="N635" s="195"/>
      <c r="O635" s="195"/>
    </row>
    <row r="636" spans="1:15" ht="12.75" x14ac:dyDescent="0.2">
      <c r="A636" s="238"/>
      <c r="B636" s="217"/>
      <c r="C636" s="217"/>
      <c r="D636" s="217"/>
      <c r="E636" s="217"/>
      <c r="F636" s="217"/>
      <c r="G636" s="217"/>
      <c r="H636" s="217"/>
      <c r="I636" s="217"/>
      <c r="J636" s="238"/>
      <c r="K636" s="217"/>
      <c r="L636" s="217"/>
      <c r="M636" s="195"/>
      <c r="N636" s="195"/>
      <c r="O636" s="195"/>
    </row>
    <row r="637" spans="1:15" ht="12.75" x14ac:dyDescent="0.2">
      <c r="A637" s="238"/>
      <c r="B637" s="217"/>
      <c r="C637" s="217"/>
      <c r="D637" s="217"/>
      <c r="E637" s="217"/>
      <c r="F637" s="217"/>
      <c r="G637" s="217"/>
      <c r="H637" s="217"/>
      <c r="I637" s="217"/>
      <c r="J637" s="238"/>
      <c r="K637" s="217"/>
      <c r="L637" s="217"/>
      <c r="M637" s="195"/>
      <c r="N637" s="195"/>
      <c r="O637" s="195"/>
    </row>
    <row r="638" spans="1:15" ht="12.75" x14ac:dyDescent="0.2">
      <c r="A638" s="238"/>
      <c r="B638" s="217"/>
      <c r="C638" s="217"/>
      <c r="D638" s="217"/>
      <c r="E638" s="217"/>
      <c r="F638" s="217"/>
      <c r="G638" s="217"/>
      <c r="H638" s="217"/>
      <c r="I638" s="217"/>
      <c r="J638" s="238"/>
      <c r="K638" s="217"/>
      <c r="L638" s="217"/>
      <c r="M638" s="195"/>
      <c r="N638" s="195"/>
      <c r="O638" s="195"/>
    </row>
    <row r="639" spans="1:15" ht="12.75" x14ac:dyDescent="0.2">
      <c r="A639" s="238"/>
      <c r="B639" s="217"/>
      <c r="C639" s="217"/>
      <c r="D639" s="217"/>
      <c r="E639" s="217"/>
      <c r="F639" s="217"/>
      <c r="G639" s="217"/>
      <c r="H639" s="217"/>
      <c r="I639" s="217"/>
      <c r="J639" s="238"/>
      <c r="K639" s="217"/>
      <c r="L639" s="217"/>
      <c r="M639" s="195"/>
      <c r="N639" s="195"/>
      <c r="O639" s="195"/>
    </row>
    <row r="640" spans="1:15" ht="12.75" x14ac:dyDescent="0.2">
      <c r="A640" s="238"/>
      <c r="B640" s="217"/>
      <c r="C640" s="217"/>
      <c r="D640" s="217"/>
      <c r="E640" s="217"/>
      <c r="F640" s="217"/>
      <c r="G640" s="217"/>
      <c r="H640" s="217"/>
      <c r="I640" s="217"/>
      <c r="J640" s="238"/>
      <c r="K640" s="217"/>
      <c r="L640" s="217"/>
      <c r="M640" s="195"/>
      <c r="N640" s="195"/>
      <c r="O640" s="195"/>
    </row>
    <row r="641" spans="1:15" ht="12.75" x14ac:dyDescent="0.2">
      <c r="A641" s="238"/>
      <c r="B641" s="217"/>
      <c r="C641" s="217"/>
      <c r="D641" s="217"/>
      <c r="E641" s="217"/>
      <c r="F641" s="217"/>
      <c r="G641" s="217"/>
      <c r="H641" s="217"/>
      <c r="I641" s="217"/>
      <c r="J641" s="238"/>
      <c r="K641" s="217"/>
      <c r="L641" s="217"/>
      <c r="M641" s="195"/>
      <c r="N641" s="195"/>
      <c r="O641" s="195"/>
    </row>
    <row r="642" spans="1:15" ht="12.75" x14ac:dyDescent="0.2">
      <c r="A642" s="238"/>
      <c r="B642" s="217"/>
      <c r="C642" s="217"/>
      <c r="D642" s="217"/>
      <c r="E642" s="217"/>
      <c r="F642" s="217"/>
      <c r="G642" s="217"/>
      <c r="H642" s="217"/>
      <c r="I642" s="217"/>
      <c r="J642" s="238"/>
      <c r="K642" s="217"/>
      <c r="L642" s="217"/>
      <c r="M642" s="195"/>
      <c r="N642" s="195"/>
      <c r="O642" s="195"/>
    </row>
    <row r="643" spans="1:15" ht="12.75" x14ac:dyDescent="0.2">
      <c r="A643" s="238"/>
      <c r="B643" s="217"/>
      <c r="C643" s="217"/>
      <c r="D643" s="217"/>
      <c r="E643" s="217"/>
      <c r="F643" s="217"/>
      <c r="G643" s="217"/>
      <c r="H643" s="217"/>
      <c r="I643" s="217"/>
      <c r="J643" s="238"/>
      <c r="K643" s="217"/>
      <c r="L643" s="217"/>
      <c r="M643" s="195"/>
      <c r="N643" s="195"/>
      <c r="O643" s="195"/>
    </row>
    <row r="644" spans="1:15" ht="12.75" x14ac:dyDescent="0.2">
      <c r="A644" s="238"/>
      <c r="B644" s="217"/>
      <c r="C644" s="217"/>
      <c r="D644" s="217"/>
      <c r="E644" s="217"/>
      <c r="F644" s="217"/>
      <c r="G644" s="217"/>
      <c r="H644" s="217"/>
      <c r="I644" s="217"/>
      <c r="J644" s="238"/>
      <c r="K644" s="217"/>
      <c r="L644" s="217"/>
      <c r="M644" s="195"/>
      <c r="N644" s="195"/>
      <c r="O644" s="195"/>
    </row>
    <row r="645" spans="1:15" ht="12.75" x14ac:dyDescent="0.2">
      <c r="A645" s="238"/>
      <c r="B645" s="217"/>
      <c r="C645" s="217"/>
      <c r="D645" s="217"/>
      <c r="E645" s="217"/>
      <c r="F645" s="217"/>
      <c r="G645" s="217"/>
      <c r="H645" s="217"/>
      <c r="I645" s="217"/>
      <c r="J645" s="238"/>
      <c r="K645" s="217"/>
      <c r="L645" s="217"/>
      <c r="M645" s="195"/>
      <c r="N645" s="195"/>
      <c r="O645" s="195"/>
    </row>
    <row r="646" spans="1:15" ht="12.75" x14ac:dyDescent="0.2">
      <c r="A646" s="238"/>
      <c r="B646" s="217"/>
      <c r="C646" s="217"/>
      <c r="D646" s="217"/>
      <c r="E646" s="217"/>
      <c r="F646" s="217"/>
      <c r="G646" s="217"/>
      <c r="H646" s="217"/>
      <c r="I646" s="217"/>
      <c r="J646" s="238"/>
      <c r="K646" s="217"/>
      <c r="L646" s="217"/>
      <c r="M646" s="195"/>
      <c r="N646" s="195"/>
      <c r="O646" s="195"/>
    </row>
    <row r="647" spans="1:15" ht="12.75" x14ac:dyDescent="0.2">
      <c r="A647" s="238"/>
      <c r="B647" s="217"/>
      <c r="C647" s="217"/>
      <c r="D647" s="217"/>
      <c r="E647" s="217"/>
      <c r="F647" s="217"/>
      <c r="G647" s="217"/>
      <c r="H647" s="217"/>
      <c r="I647" s="217"/>
      <c r="J647" s="238"/>
      <c r="K647" s="217"/>
      <c r="L647" s="217"/>
      <c r="M647" s="195"/>
      <c r="N647" s="195"/>
      <c r="O647" s="195"/>
    </row>
    <row r="648" spans="1:15" ht="12.75" x14ac:dyDescent="0.2">
      <c r="A648" s="238"/>
      <c r="B648" s="217"/>
      <c r="C648" s="217"/>
      <c r="D648" s="217"/>
      <c r="E648" s="217"/>
      <c r="F648" s="217"/>
      <c r="G648" s="217"/>
      <c r="H648" s="217"/>
      <c r="I648" s="217"/>
      <c r="J648" s="238"/>
      <c r="K648" s="217"/>
      <c r="L648" s="217"/>
      <c r="M648" s="195"/>
      <c r="N648" s="195"/>
      <c r="O648" s="195"/>
    </row>
    <row r="649" spans="1:15" ht="12.75" x14ac:dyDescent="0.2">
      <c r="A649" s="238"/>
      <c r="B649" s="217"/>
      <c r="C649" s="217"/>
      <c r="D649" s="217"/>
      <c r="E649" s="217"/>
      <c r="F649" s="217"/>
      <c r="G649" s="217"/>
      <c r="H649" s="217"/>
      <c r="I649" s="217"/>
      <c r="J649" s="238"/>
      <c r="K649" s="217"/>
      <c r="L649" s="217"/>
      <c r="M649" s="195"/>
      <c r="N649" s="195"/>
      <c r="O649" s="195"/>
    </row>
    <row r="650" spans="1:15" ht="12.75" x14ac:dyDescent="0.2">
      <c r="A650" s="238"/>
      <c r="B650" s="217"/>
      <c r="C650" s="217"/>
      <c r="D650" s="217"/>
      <c r="E650" s="217"/>
      <c r="F650" s="217"/>
      <c r="G650" s="217"/>
      <c r="H650" s="217"/>
      <c r="I650" s="217"/>
      <c r="J650" s="238"/>
      <c r="K650" s="217"/>
      <c r="L650" s="217"/>
      <c r="M650" s="195"/>
      <c r="N650" s="195"/>
      <c r="O650" s="195"/>
    </row>
    <row r="651" spans="1:15" ht="12.75" x14ac:dyDescent="0.2">
      <c r="A651" s="238"/>
      <c r="B651" s="217"/>
      <c r="C651" s="217"/>
      <c r="D651" s="217"/>
      <c r="E651" s="217"/>
      <c r="F651" s="217"/>
      <c r="G651" s="217"/>
      <c r="H651" s="217"/>
      <c r="I651" s="217"/>
      <c r="J651" s="238"/>
      <c r="K651" s="217"/>
      <c r="L651" s="217"/>
      <c r="M651" s="195"/>
      <c r="N651" s="195"/>
      <c r="O651" s="195"/>
    </row>
    <row r="652" spans="1:15" ht="12.75" x14ac:dyDescent="0.2">
      <c r="A652" s="238"/>
      <c r="B652" s="217"/>
      <c r="C652" s="217"/>
      <c r="D652" s="217"/>
      <c r="E652" s="217"/>
      <c r="F652" s="217"/>
      <c r="G652" s="217"/>
      <c r="H652" s="217"/>
      <c r="I652" s="217"/>
      <c r="J652" s="238"/>
      <c r="K652" s="217"/>
      <c r="L652" s="217"/>
      <c r="M652" s="195"/>
      <c r="N652" s="195"/>
      <c r="O652" s="195"/>
    </row>
    <row r="653" spans="1:15" ht="12.75" x14ac:dyDescent="0.2">
      <c r="A653" s="238"/>
      <c r="B653" s="217"/>
      <c r="C653" s="217"/>
      <c r="D653" s="217"/>
      <c r="E653" s="217"/>
      <c r="F653" s="217"/>
      <c r="G653" s="217"/>
      <c r="H653" s="217"/>
      <c r="I653" s="217"/>
      <c r="J653" s="238"/>
      <c r="K653" s="217"/>
      <c r="L653" s="217"/>
      <c r="M653" s="195"/>
      <c r="N653" s="195"/>
      <c r="O653" s="195"/>
    </row>
    <row r="654" spans="1:15" ht="12.75" x14ac:dyDescent="0.2">
      <c r="A654" s="238"/>
      <c r="B654" s="217"/>
      <c r="C654" s="217"/>
      <c r="D654" s="217"/>
      <c r="E654" s="217"/>
      <c r="F654" s="217"/>
      <c r="G654" s="217"/>
      <c r="H654" s="217"/>
      <c r="I654" s="217"/>
      <c r="J654" s="238"/>
      <c r="K654" s="217"/>
      <c r="L654" s="217"/>
      <c r="M654" s="195"/>
      <c r="N654" s="195"/>
      <c r="O654" s="195"/>
    </row>
    <row r="655" spans="1:15" ht="12.75" x14ac:dyDescent="0.2">
      <c r="A655" s="238"/>
      <c r="B655" s="217"/>
      <c r="C655" s="217"/>
      <c r="D655" s="217"/>
      <c r="E655" s="217"/>
      <c r="F655" s="217"/>
      <c r="G655" s="217"/>
      <c r="H655" s="217"/>
      <c r="I655" s="217"/>
      <c r="J655" s="238"/>
      <c r="K655" s="217"/>
      <c r="L655" s="217"/>
      <c r="M655" s="195"/>
      <c r="N655" s="195"/>
      <c r="O655" s="195"/>
    </row>
    <row r="656" spans="1:15" ht="12.75" x14ac:dyDescent="0.2">
      <c r="A656" s="238"/>
      <c r="B656" s="217"/>
      <c r="C656" s="217"/>
      <c r="D656" s="217"/>
      <c r="E656" s="217"/>
      <c r="F656" s="217"/>
      <c r="G656" s="217"/>
      <c r="H656" s="217"/>
      <c r="I656" s="217"/>
      <c r="J656" s="238"/>
      <c r="K656" s="217"/>
      <c r="L656" s="217"/>
      <c r="M656" s="195"/>
      <c r="N656" s="195"/>
      <c r="O656" s="195"/>
    </row>
    <row r="657" spans="1:15" ht="12.75" x14ac:dyDescent="0.2">
      <c r="A657" s="238"/>
      <c r="B657" s="217"/>
      <c r="C657" s="217"/>
      <c r="D657" s="217"/>
      <c r="E657" s="217"/>
      <c r="F657" s="217"/>
      <c r="G657" s="217"/>
      <c r="H657" s="217"/>
      <c r="I657" s="217"/>
      <c r="J657" s="238"/>
      <c r="K657" s="217"/>
      <c r="L657" s="217"/>
      <c r="M657" s="195"/>
      <c r="N657" s="195"/>
      <c r="O657" s="195"/>
    </row>
    <row r="658" spans="1:15" ht="12.75" x14ac:dyDescent="0.2">
      <c r="A658" s="238"/>
      <c r="B658" s="217"/>
      <c r="C658" s="217"/>
      <c r="D658" s="217"/>
      <c r="E658" s="217"/>
      <c r="F658" s="217"/>
      <c r="G658" s="217"/>
      <c r="H658" s="217"/>
      <c r="I658" s="217"/>
      <c r="J658" s="238"/>
      <c r="K658" s="217"/>
      <c r="L658" s="217"/>
      <c r="M658" s="195"/>
      <c r="N658" s="195"/>
      <c r="O658" s="195"/>
    </row>
    <row r="659" spans="1:15" ht="12.75" x14ac:dyDescent="0.2">
      <c r="A659" s="238"/>
      <c r="B659" s="217"/>
      <c r="C659" s="217"/>
      <c r="D659" s="217"/>
      <c r="E659" s="217"/>
      <c r="F659" s="217"/>
      <c r="G659" s="217"/>
      <c r="H659" s="217"/>
      <c r="I659" s="217"/>
      <c r="J659" s="238"/>
      <c r="K659" s="217"/>
      <c r="L659" s="217"/>
      <c r="M659" s="195"/>
      <c r="N659" s="195"/>
      <c r="O659" s="195"/>
    </row>
    <row r="660" spans="1:15" ht="12.75" x14ac:dyDescent="0.2">
      <c r="A660" s="238"/>
      <c r="B660" s="217"/>
      <c r="C660" s="217"/>
      <c r="D660" s="217"/>
      <c r="E660" s="217"/>
      <c r="F660" s="217"/>
      <c r="G660" s="217"/>
      <c r="H660" s="217"/>
      <c r="I660" s="217"/>
      <c r="J660" s="238"/>
      <c r="K660" s="217"/>
      <c r="L660" s="217"/>
      <c r="M660" s="195"/>
      <c r="N660" s="195"/>
      <c r="O660" s="195"/>
    </row>
    <row r="661" spans="1:15" ht="12.75" x14ac:dyDescent="0.2">
      <c r="A661" s="238"/>
      <c r="B661" s="217"/>
      <c r="C661" s="217"/>
      <c r="D661" s="217"/>
      <c r="E661" s="217"/>
      <c r="F661" s="217"/>
      <c r="G661" s="217"/>
      <c r="H661" s="217"/>
      <c r="I661" s="217"/>
      <c r="J661" s="238"/>
      <c r="K661" s="217"/>
      <c r="L661" s="217"/>
      <c r="M661" s="195"/>
      <c r="N661" s="195"/>
      <c r="O661" s="195"/>
    </row>
    <row r="662" spans="1:15" ht="12.75" x14ac:dyDescent="0.2">
      <c r="A662" s="238"/>
      <c r="B662" s="217"/>
      <c r="C662" s="217"/>
      <c r="D662" s="217"/>
      <c r="E662" s="217"/>
      <c r="F662" s="217"/>
      <c r="G662" s="217"/>
      <c r="H662" s="217"/>
      <c r="I662" s="217"/>
      <c r="J662" s="238"/>
      <c r="K662" s="217"/>
      <c r="L662" s="217"/>
      <c r="M662" s="195"/>
      <c r="N662" s="195"/>
      <c r="O662" s="195"/>
    </row>
    <row r="663" spans="1:15" ht="12.75" x14ac:dyDescent="0.2">
      <c r="A663" s="238"/>
      <c r="B663" s="217"/>
      <c r="C663" s="217"/>
      <c r="D663" s="217"/>
      <c r="E663" s="217"/>
      <c r="F663" s="217"/>
      <c r="G663" s="217"/>
      <c r="H663" s="217"/>
      <c r="I663" s="217"/>
      <c r="J663" s="238"/>
      <c r="K663" s="217"/>
      <c r="L663" s="217"/>
      <c r="M663" s="195"/>
      <c r="N663" s="195"/>
      <c r="O663" s="195"/>
    </row>
    <row r="664" spans="1:15" ht="12.75" x14ac:dyDescent="0.2">
      <c r="A664" s="238"/>
      <c r="B664" s="217"/>
      <c r="C664" s="217"/>
      <c r="D664" s="217"/>
      <c r="E664" s="217"/>
      <c r="F664" s="217"/>
      <c r="G664" s="217"/>
      <c r="H664" s="217"/>
      <c r="I664" s="217"/>
      <c r="J664" s="238"/>
      <c r="K664" s="217"/>
      <c r="L664" s="217"/>
      <c r="M664" s="195"/>
      <c r="N664" s="195"/>
      <c r="O664" s="195"/>
    </row>
    <row r="665" spans="1:15" ht="12.75" x14ac:dyDescent="0.2">
      <c r="A665" s="238"/>
      <c r="B665" s="217"/>
      <c r="C665" s="217"/>
      <c r="D665" s="217"/>
      <c r="E665" s="217"/>
      <c r="F665" s="217"/>
      <c r="G665" s="217"/>
      <c r="H665" s="217"/>
      <c r="I665" s="217"/>
      <c r="J665" s="238"/>
      <c r="K665" s="217"/>
      <c r="L665" s="217"/>
      <c r="M665" s="195"/>
      <c r="N665" s="195"/>
      <c r="O665" s="195"/>
    </row>
    <row r="666" spans="1:15" ht="12.75" x14ac:dyDescent="0.2">
      <c r="A666" s="238"/>
      <c r="B666" s="217"/>
      <c r="C666" s="217"/>
      <c r="D666" s="217"/>
      <c r="E666" s="217"/>
      <c r="F666" s="217"/>
      <c r="G666" s="217"/>
      <c r="H666" s="217"/>
      <c r="I666" s="217"/>
      <c r="J666" s="238"/>
      <c r="K666" s="217"/>
      <c r="L666" s="217"/>
      <c r="M666" s="195"/>
      <c r="N666" s="195"/>
      <c r="O666" s="195"/>
    </row>
    <row r="667" spans="1:15" ht="12.75" x14ac:dyDescent="0.2">
      <c r="A667" s="238"/>
      <c r="B667" s="217"/>
      <c r="C667" s="217"/>
      <c r="D667" s="217"/>
      <c r="E667" s="217"/>
      <c r="F667" s="217"/>
      <c r="G667" s="217"/>
      <c r="H667" s="217"/>
      <c r="I667" s="217"/>
      <c r="J667" s="238"/>
      <c r="K667" s="217"/>
      <c r="L667" s="217"/>
      <c r="M667" s="195"/>
      <c r="N667" s="195"/>
      <c r="O667" s="195"/>
    </row>
    <row r="668" spans="1:15" ht="12.75" x14ac:dyDescent="0.2">
      <c r="A668" s="238"/>
      <c r="B668" s="217"/>
      <c r="C668" s="217"/>
      <c r="D668" s="217"/>
      <c r="E668" s="217"/>
      <c r="F668" s="217"/>
      <c r="G668" s="217"/>
      <c r="H668" s="217"/>
      <c r="I668" s="217"/>
      <c r="J668" s="238"/>
      <c r="K668" s="217"/>
      <c r="L668" s="217"/>
      <c r="M668" s="195"/>
      <c r="N668" s="195"/>
      <c r="O668" s="195"/>
    </row>
    <row r="669" spans="1:15" ht="12.75" x14ac:dyDescent="0.2">
      <c r="A669" s="238"/>
      <c r="B669" s="217"/>
      <c r="C669" s="217"/>
      <c r="D669" s="217"/>
      <c r="E669" s="217"/>
      <c r="F669" s="217"/>
      <c r="G669" s="217"/>
      <c r="H669" s="217"/>
      <c r="I669" s="217"/>
      <c r="J669" s="238"/>
      <c r="K669" s="217"/>
      <c r="L669" s="217"/>
      <c r="M669" s="195"/>
      <c r="N669" s="195"/>
      <c r="O669" s="195"/>
    </row>
    <row r="670" spans="1:15" ht="12.75" x14ac:dyDescent="0.2">
      <c r="A670" s="238"/>
      <c r="B670" s="217"/>
      <c r="C670" s="217"/>
      <c r="D670" s="217"/>
      <c r="E670" s="217"/>
      <c r="F670" s="217"/>
      <c r="G670" s="217"/>
      <c r="H670" s="217"/>
      <c r="I670" s="217"/>
      <c r="J670" s="238"/>
      <c r="K670" s="217"/>
      <c r="L670" s="217"/>
      <c r="M670" s="195"/>
      <c r="N670" s="195"/>
      <c r="O670" s="195"/>
    </row>
    <row r="671" spans="1:15" ht="12.75" x14ac:dyDescent="0.2">
      <c r="A671" s="238"/>
      <c r="B671" s="217"/>
      <c r="C671" s="217"/>
      <c r="D671" s="217"/>
      <c r="E671" s="217"/>
      <c r="F671" s="217"/>
      <c r="G671" s="217"/>
      <c r="H671" s="217"/>
      <c r="I671" s="217"/>
      <c r="J671" s="238"/>
      <c r="K671" s="217"/>
      <c r="L671" s="217"/>
      <c r="M671" s="195"/>
      <c r="N671" s="195"/>
      <c r="O671" s="195"/>
    </row>
    <row r="672" spans="1:15" ht="12.75" x14ac:dyDescent="0.2">
      <c r="A672" s="238"/>
      <c r="B672" s="217"/>
      <c r="C672" s="217"/>
      <c r="D672" s="217"/>
      <c r="E672" s="217"/>
      <c r="F672" s="217"/>
      <c r="G672" s="217"/>
      <c r="H672" s="217"/>
      <c r="I672" s="217"/>
      <c r="J672" s="238"/>
      <c r="K672" s="217"/>
      <c r="L672" s="217"/>
      <c r="M672" s="195"/>
      <c r="N672" s="195"/>
      <c r="O672" s="195"/>
    </row>
    <row r="673" spans="1:15" ht="12.75" x14ac:dyDescent="0.2">
      <c r="A673" s="238"/>
      <c r="B673" s="217"/>
      <c r="C673" s="217"/>
      <c r="D673" s="217"/>
      <c r="E673" s="217"/>
      <c r="F673" s="217"/>
      <c r="G673" s="217"/>
      <c r="H673" s="217"/>
      <c r="I673" s="217"/>
      <c r="J673" s="238"/>
      <c r="K673" s="217"/>
      <c r="L673" s="217"/>
      <c r="M673" s="195"/>
      <c r="N673" s="195"/>
      <c r="O673" s="195"/>
    </row>
    <row r="674" spans="1:15" ht="12.75" x14ac:dyDescent="0.2">
      <c r="A674" s="238"/>
      <c r="B674" s="217"/>
      <c r="C674" s="217"/>
      <c r="D674" s="217"/>
      <c r="E674" s="217"/>
      <c r="F674" s="217"/>
      <c r="G674" s="217"/>
      <c r="H674" s="217"/>
      <c r="I674" s="217"/>
      <c r="J674" s="238"/>
      <c r="K674" s="217"/>
      <c r="L674" s="217"/>
      <c r="M674" s="195"/>
      <c r="N674" s="195"/>
      <c r="O674" s="195"/>
    </row>
    <row r="675" spans="1:15" ht="12.75" x14ac:dyDescent="0.2">
      <c r="A675" s="238"/>
      <c r="B675" s="217"/>
      <c r="C675" s="217"/>
      <c r="D675" s="217"/>
      <c r="E675" s="217"/>
      <c r="F675" s="217"/>
      <c r="G675" s="217"/>
      <c r="H675" s="217"/>
      <c r="I675" s="217"/>
      <c r="J675" s="238"/>
      <c r="K675" s="217"/>
      <c r="L675" s="217"/>
      <c r="M675" s="195"/>
      <c r="N675" s="195"/>
      <c r="O675" s="195"/>
    </row>
    <row r="676" spans="1:15" ht="12.75" x14ac:dyDescent="0.2">
      <c r="A676" s="238"/>
      <c r="B676" s="217"/>
      <c r="C676" s="217"/>
      <c r="D676" s="217"/>
      <c r="E676" s="217"/>
      <c r="F676" s="217"/>
      <c r="G676" s="217"/>
      <c r="H676" s="217"/>
      <c r="I676" s="217"/>
      <c r="J676" s="238"/>
      <c r="K676" s="217"/>
      <c r="L676" s="217"/>
      <c r="M676" s="195"/>
      <c r="N676" s="195"/>
      <c r="O676" s="195"/>
    </row>
    <row r="677" spans="1:15" ht="12.75" x14ac:dyDescent="0.2">
      <c r="A677" s="238"/>
      <c r="B677" s="217"/>
      <c r="C677" s="217"/>
      <c r="D677" s="217"/>
      <c r="E677" s="217"/>
      <c r="F677" s="217"/>
      <c r="G677" s="217"/>
      <c r="H677" s="217"/>
      <c r="I677" s="217"/>
      <c r="J677" s="238"/>
      <c r="K677" s="217"/>
      <c r="L677" s="217"/>
      <c r="M677" s="195"/>
      <c r="N677" s="195"/>
      <c r="O677" s="195"/>
    </row>
    <row r="678" spans="1:15" ht="12.75" x14ac:dyDescent="0.2">
      <c r="A678" s="238"/>
      <c r="B678" s="217"/>
      <c r="C678" s="217"/>
      <c r="D678" s="217"/>
      <c r="E678" s="217"/>
      <c r="F678" s="217"/>
      <c r="G678" s="217"/>
      <c r="H678" s="217"/>
      <c r="I678" s="217"/>
      <c r="J678" s="238"/>
      <c r="K678" s="217"/>
      <c r="L678" s="217"/>
      <c r="M678" s="195"/>
      <c r="N678" s="195"/>
      <c r="O678" s="195"/>
    </row>
    <row r="679" spans="1:15" ht="12.75" x14ac:dyDescent="0.2">
      <c r="A679" s="238"/>
      <c r="B679" s="217"/>
      <c r="C679" s="217"/>
      <c r="D679" s="217"/>
      <c r="E679" s="217"/>
      <c r="F679" s="217"/>
      <c r="G679" s="217"/>
      <c r="H679" s="217"/>
      <c r="I679" s="217"/>
      <c r="J679" s="238"/>
      <c r="K679" s="217"/>
      <c r="L679" s="217"/>
      <c r="M679" s="195"/>
      <c r="N679" s="195"/>
      <c r="O679" s="195"/>
    </row>
    <row r="680" spans="1:15" ht="12.75" x14ac:dyDescent="0.2">
      <c r="A680" s="238"/>
      <c r="B680" s="217"/>
      <c r="C680" s="217"/>
      <c r="D680" s="217"/>
      <c r="E680" s="217"/>
      <c r="F680" s="217"/>
      <c r="G680" s="217"/>
      <c r="H680" s="217"/>
      <c r="I680" s="217"/>
      <c r="J680" s="238"/>
      <c r="K680" s="217"/>
      <c r="L680" s="217"/>
      <c r="M680" s="195"/>
      <c r="N680" s="195"/>
      <c r="O680" s="195"/>
    </row>
    <row r="681" spans="1:15" ht="12.75" x14ac:dyDescent="0.2">
      <c r="A681" s="238"/>
      <c r="B681" s="217"/>
      <c r="C681" s="217"/>
      <c r="D681" s="217"/>
      <c r="E681" s="217"/>
      <c r="F681" s="217"/>
      <c r="G681" s="217"/>
      <c r="H681" s="217"/>
      <c r="I681" s="217"/>
      <c r="J681" s="238"/>
      <c r="K681" s="217"/>
      <c r="L681" s="217"/>
      <c r="M681" s="195"/>
      <c r="N681" s="195"/>
      <c r="O681" s="195"/>
    </row>
    <row r="682" spans="1:15" ht="12.75" x14ac:dyDescent="0.2">
      <c r="A682" s="238"/>
      <c r="B682" s="217"/>
      <c r="C682" s="217"/>
      <c r="D682" s="217"/>
      <c r="E682" s="217"/>
      <c r="F682" s="217"/>
      <c r="G682" s="217"/>
      <c r="H682" s="217"/>
      <c r="I682" s="217"/>
      <c r="J682" s="238"/>
      <c r="K682" s="217"/>
      <c r="L682" s="217"/>
      <c r="M682" s="195"/>
      <c r="N682" s="195"/>
      <c r="O682" s="195"/>
    </row>
    <row r="683" spans="1:15" ht="12.75" x14ac:dyDescent="0.2">
      <c r="A683" s="238"/>
      <c r="B683" s="217"/>
      <c r="C683" s="217"/>
      <c r="D683" s="217"/>
      <c r="E683" s="217"/>
      <c r="F683" s="217"/>
      <c r="G683" s="217"/>
      <c r="H683" s="217"/>
      <c r="I683" s="217"/>
      <c r="J683" s="238"/>
      <c r="K683" s="217"/>
      <c r="L683" s="217"/>
      <c r="M683" s="195"/>
      <c r="N683" s="195"/>
      <c r="O683" s="195"/>
    </row>
    <row r="684" spans="1:15" ht="12.75" x14ac:dyDescent="0.2">
      <c r="A684" s="238"/>
      <c r="B684" s="217"/>
      <c r="C684" s="217"/>
      <c r="D684" s="217"/>
      <c r="E684" s="217"/>
      <c r="F684" s="217"/>
      <c r="G684" s="217"/>
      <c r="H684" s="217"/>
      <c r="I684" s="217"/>
      <c r="J684" s="238"/>
      <c r="K684" s="217"/>
      <c r="L684" s="217"/>
      <c r="M684" s="195"/>
      <c r="N684" s="195"/>
      <c r="O684" s="195"/>
    </row>
    <row r="685" spans="1:15" ht="12.75" x14ac:dyDescent="0.2">
      <c r="A685" s="238"/>
      <c r="B685" s="217"/>
      <c r="C685" s="217"/>
      <c r="D685" s="217"/>
      <c r="E685" s="217"/>
      <c r="F685" s="217"/>
      <c r="G685" s="217"/>
      <c r="H685" s="217"/>
      <c r="I685" s="217"/>
      <c r="J685" s="238"/>
      <c r="K685" s="217"/>
      <c r="L685" s="217"/>
      <c r="M685" s="195"/>
      <c r="N685" s="195"/>
      <c r="O685" s="195"/>
    </row>
    <row r="686" spans="1:15" ht="12.75" x14ac:dyDescent="0.2">
      <c r="A686" s="238"/>
      <c r="B686" s="217"/>
      <c r="C686" s="217"/>
      <c r="D686" s="217"/>
      <c r="E686" s="217"/>
      <c r="F686" s="217"/>
      <c r="G686" s="217"/>
      <c r="H686" s="217"/>
      <c r="I686" s="217"/>
      <c r="J686" s="238"/>
      <c r="K686" s="217"/>
      <c r="L686" s="217"/>
      <c r="M686" s="195"/>
      <c r="N686" s="195"/>
      <c r="O686" s="195"/>
    </row>
    <row r="687" spans="1:15" ht="12.75" x14ac:dyDescent="0.2">
      <c r="A687" s="238"/>
      <c r="B687" s="217"/>
      <c r="C687" s="217"/>
      <c r="D687" s="217"/>
      <c r="E687" s="217"/>
      <c r="F687" s="217"/>
      <c r="G687" s="217"/>
      <c r="H687" s="217"/>
      <c r="I687" s="217"/>
      <c r="J687" s="238"/>
      <c r="K687" s="217"/>
      <c r="L687" s="217"/>
      <c r="M687" s="195"/>
      <c r="N687" s="195"/>
      <c r="O687" s="195"/>
    </row>
    <row r="688" spans="1:15" ht="12.75" x14ac:dyDescent="0.2">
      <c r="A688" s="238"/>
      <c r="B688" s="217"/>
      <c r="C688" s="217"/>
      <c r="D688" s="217"/>
      <c r="E688" s="217"/>
      <c r="F688" s="217"/>
      <c r="G688" s="217"/>
      <c r="H688" s="217"/>
      <c r="I688" s="217"/>
      <c r="J688" s="238"/>
      <c r="K688" s="217"/>
      <c r="L688" s="217"/>
      <c r="M688" s="195"/>
      <c r="N688" s="195"/>
      <c r="O688" s="195"/>
    </row>
    <row r="689" spans="1:15" ht="12.75" x14ac:dyDescent="0.2">
      <c r="A689" s="238"/>
      <c r="B689" s="217"/>
      <c r="C689" s="217"/>
      <c r="D689" s="217"/>
      <c r="E689" s="217"/>
      <c r="F689" s="217"/>
      <c r="G689" s="217"/>
      <c r="H689" s="217"/>
      <c r="I689" s="217"/>
      <c r="J689" s="238"/>
      <c r="K689" s="217"/>
      <c r="L689" s="217"/>
      <c r="M689" s="195"/>
      <c r="N689" s="195"/>
      <c r="O689" s="195"/>
    </row>
    <row r="690" spans="1:15" ht="12.75" x14ac:dyDescent="0.2">
      <c r="A690" s="238"/>
      <c r="B690" s="217"/>
      <c r="C690" s="217"/>
      <c r="D690" s="217"/>
      <c r="E690" s="217"/>
      <c r="F690" s="217"/>
      <c r="G690" s="217"/>
      <c r="H690" s="217"/>
      <c r="I690" s="217"/>
      <c r="J690" s="238"/>
      <c r="K690" s="217"/>
      <c r="L690" s="217"/>
      <c r="M690" s="195"/>
      <c r="N690" s="195"/>
      <c r="O690" s="195"/>
    </row>
    <row r="691" spans="1:15" ht="12.75" x14ac:dyDescent="0.2">
      <c r="A691" s="238"/>
      <c r="B691" s="217"/>
      <c r="C691" s="217"/>
      <c r="D691" s="217"/>
      <c r="E691" s="217"/>
      <c r="F691" s="217"/>
      <c r="G691" s="217"/>
      <c r="H691" s="217"/>
      <c r="I691" s="217"/>
      <c r="J691" s="238"/>
      <c r="K691" s="217"/>
      <c r="L691" s="217"/>
      <c r="M691" s="195"/>
      <c r="N691" s="195"/>
      <c r="O691" s="195"/>
    </row>
    <row r="692" spans="1:15" ht="12.75" x14ac:dyDescent="0.2">
      <c r="A692" s="238"/>
      <c r="B692" s="217"/>
      <c r="C692" s="217"/>
      <c r="D692" s="217"/>
      <c r="E692" s="217"/>
      <c r="F692" s="217"/>
      <c r="G692" s="217"/>
      <c r="H692" s="217"/>
      <c r="I692" s="217"/>
      <c r="J692" s="238"/>
      <c r="K692" s="217"/>
      <c r="L692" s="217"/>
      <c r="M692" s="195"/>
      <c r="N692" s="195"/>
      <c r="O692" s="195"/>
    </row>
    <row r="693" spans="1:15" ht="12.75" x14ac:dyDescent="0.2">
      <c r="A693" s="238"/>
      <c r="B693" s="217"/>
      <c r="C693" s="217"/>
      <c r="D693" s="217"/>
      <c r="E693" s="217"/>
      <c r="F693" s="217"/>
      <c r="G693" s="217"/>
      <c r="H693" s="217"/>
      <c r="I693" s="217"/>
      <c r="J693" s="238"/>
      <c r="K693" s="217"/>
      <c r="L693" s="217"/>
      <c r="M693" s="195"/>
      <c r="N693" s="195"/>
      <c r="O693" s="195"/>
    </row>
    <row r="694" spans="1:15" ht="12.75" x14ac:dyDescent="0.2">
      <c r="A694" s="238"/>
      <c r="B694" s="217"/>
      <c r="C694" s="217"/>
      <c r="D694" s="217"/>
      <c r="E694" s="217"/>
      <c r="F694" s="217"/>
      <c r="G694" s="217"/>
      <c r="H694" s="217"/>
      <c r="I694" s="217"/>
      <c r="J694" s="238"/>
      <c r="K694" s="217"/>
      <c r="L694" s="217"/>
      <c r="M694" s="195"/>
      <c r="N694" s="195"/>
      <c r="O694" s="195"/>
    </row>
    <row r="695" spans="1:15" ht="12.75" x14ac:dyDescent="0.2">
      <c r="A695" s="238"/>
      <c r="B695" s="217"/>
      <c r="C695" s="217"/>
      <c r="D695" s="217"/>
      <c r="E695" s="217"/>
      <c r="F695" s="217"/>
      <c r="G695" s="217"/>
      <c r="H695" s="217"/>
      <c r="I695" s="217"/>
      <c r="J695" s="238"/>
      <c r="K695" s="217"/>
      <c r="L695" s="217"/>
      <c r="M695" s="195"/>
      <c r="N695" s="195"/>
      <c r="O695" s="195"/>
    </row>
    <row r="696" spans="1:15" ht="12.75" x14ac:dyDescent="0.2">
      <c r="A696" s="238"/>
      <c r="B696" s="217"/>
      <c r="C696" s="217"/>
      <c r="D696" s="217"/>
      <c r="E696" s="217"/>
      <c r="F696" s="217"/>
      <c r="G696" s="217"/>
      <c r="H696" s="217"/>
      <c r="I696" s="217"/>
      <c r="J696" s="238"/>
      <c r="K696" s="217"/>
      <c r="L696" s="217"/>
      <c r="M696" s="195"/>
      <c r="N696" s="195"/>
      <c r="O696" s="195"/>
    </row>
    <row r="697" spans="1:15" ht="12.75" x14ac:dyDescent="0.2">
      <c r="A697" s="238"/>
      <c r="B697" s="217"/>
      <c r="C697" s="217"/>
      <c r="D697" s="217"/>
      <c r="E697" s="217"/>
      <c r="F697" s="217"/>
      <c r="G697" s="217"/>
      <c r="H697" s="217"/>
      <c r="I697" s="217"/>
      <c r="J697" s="238"/>
      <c r="K697" s="217"/>
      <c r="L697" s="217"/>
      <c r="M697" s="195"/>
      <c r="N697" s="195"/>
      <c r="O697" s="195"/>
    </row>
    <row r="698" spans="1:15" ht="12.75" x14ac:dyDescent="0.2">
      <c r="A698" s="238"/>
      <c r="B698" s="217"/>
      <c r="C698" s="217"/>
      <c r="D698" s="217"/>
      <c r="E698" s="217"/>
      <c r="F698" s="217"/>
      <c r="G698" s="217"/>
      <c r="H698" s="217"/>
      <c r="I698" s="217"/>
      <c r="J698" s="238"/>
      <c r="K698" s="217"/>
      <c r="L698" s="217"/>
      <c r="M698" s="195"/>
      <c r="N698" s="195"/>
      <c r="O698" s="195"/>
    </row>
    <row r="699" spans="1:15" ht="12.75" x14ac:dyDescent="0.2">
      <c r="A699" s="238"/>
      <c r="B699" s="217"/>
      <c r="C699" s="217"/>
      <c r="D699" s="217"/>
      <c r="E699" s="217"/>
      <c r="F699" s="217"/>
      <c r="G699" s="217"/>
      <c r="H699" s="217"/>
      <c r="I699" s="217"/>
      <c r="J699" s="238"/>
      <c r="K699" s="217"/>
      <c r="L699" s="217"/>
      <c r="M699" s="195"/>
      <c r="N699" s="195"/>
      <c r="O699" s="195"/>
    </row>
    <row r="700" spans="1:15" ht="12.75" x14ac:dyDescent="0.2">
      <c r="A700" s="238"/>
      <c r="B700" s="217"/>
      <c r="C700" s="217"/>
      <c r="D700" s="217"/>
      <c r="E700" s="217"/>
      <c r="F700" s="217"/>
      <c r="G700" s="217"/>
      <c r="H700" s="217"/>
      <c r="I700" s="217"/>
      <c r="J700" s="238"/>
      <c r="K700" s="217"/>
      <c r="L700" s="217"/>
      <c r="M700" s="195"/>
      <c r="N700" s="195"/>
      <c r="O700" s="195"/>
    </row>
    <row r="701" spans="1:15" ht="12.75" x14ac:dyDescent="0.2">
      <c r="A701" s="238"/>
      <c r="B701" s="217"/>
      <c r="C701" s="217"/>
      <c r="D701" s="217"/>
      <c r="E701" s="217"/>
      <c r="F701" s="217"/>
      <c r="G701" s="217"/>
      <c r="H701" s="217"/>
      <c r="I701" s="217"/>
      <c r="J701" s="238"/>
      <c r="K701" s="217"/>
      <c r="L701" s="217"/>
      <c r="M701" s="195"/>
      <c r="N701" s="195"/>
      <c r="O701" s="195"/>
    </row>
    <row r="702" spans="1:15" ht="12.75" x14ac:dyDescent="0.2">
      <c r="A702" s="238"/>
      <c r="B702" s="217"/>
      <c r="C702" s="217"/>
      <c r="D702" s="217"/>
      <c r="E702" s="217"/>
      <c r="F702" s="217"/>
      <c r="G702" s="217"/>
      <c r="H702" s="217"/>
      <c r="I702" s="217"/>
      <c r="J702" s="238"/>
      <c r="K702" s="217"/>
      <c r="L702" s="217"/>
      <c r="M702" s="195"/>
      <c r="N702" s="195"/>
      <c r="O702" s="195"/>
    </row>
    <row r="703" spans="1:15" ht="12.75" x14ac:dyDescent="0.2">
      <c r="A703" s="238"/>
      <c r="B703" s="217"/>
      <c r="C703" s="217"/>
      <c r="D703" s="217"/>
      <c r="E703" s="217"/>
      <c r="F703" s="217"/>
      <c r="G703" s="217"/>
      <c r="H703" s="217"/>
      <c r="I703" s="217"/>
      <c r="J703" s="238"/>
      <c r="K703" s="217"/>
      <c r="L703" s="217"/>
      <c r="M703" s="195"/>
      <c r="N703" s="195"/>
      <c r="O703" s="195"/>
    </row>
    <row r="704" spans="1:15" ht="12.75" x14ac:dyDescent="0.2">
      <c r="A704" s="238"/>
      <c r="B704" s="217"/>
      <c r="C704" s="217"/>
      <c r="D704" s="217"/>
      <c r="E704" s="217"/>
      <c r="F704" s="217"/>
      <c r="G704" s="217"/>
      <c r="H704" s="217"/>
      <c r="I704" s="217"/>
      <c r="J704" s="238"/>
      <c r="K704" s="217"/>
      <c r="L704" s="217"/>
      <c r="M704" s="195"/>
      <c r="N704" s="195"/>
      <c r="O704" s="195"/>
    </row>
    <row r="705" spans="1:15" ht="12.75" x14ac:dyDescent="0.2">
      <c r="A705" s="238"/>
      <c r="B705" s="217"/>
      <c r="C705" s="217"/>
      <c r="D705" s="217"/>
      <c r="E705" s="217"/>
      <c r="F705" s="217"/>
      <c r="G705" s="217"/>
      <c r="H705" s="217"/>
      <c r="I705" s="217"/>
      <c r="J705" s="238"/>
      <c r="K705" s="217"/>
      <c r="L705" s="217"/>
      <c r="M705" s="195"/>
      <c r="N705" s="195"/>
      <c r="O705" s="195"/>
    </row>
    <row r="706" spans="1:15" ht="12.75" x14ac:dyDescent="0.2">
      <c r="A706" s="238"/>
      <c r="B706" s="217"/>
      <c r="C706" s="217"/>
      <c r="D706" s="217"/>
      <c r="E706" s="217"/>
      <c r="F706" s="217"/>
      <c r="G706" s="217"/>
      <c r="H706" s="217"/>
      <c r="I706" s="217"/>
      <c r="J706" s="238"/>
      <c r="K706" s="217"/>
      <c r="L706" s="217"/>
      <c r="M706" s="195"/>
      <c r="N706" s="195"/>
      <c r="O706" s="195"/>
    </row>
    <row r="707" spans="1:15" ht="12.75" x14ac:dyDescent="0.2">
      <c r="A707" s="238"/>
      <c r="B707" s="217"/>
      <c r="C707" s="217"/>
      <c r="D707" s="217"/>
      <c r="E707" s="217"/>
      <c r="F707" s="217"/>
      <c r="G707" s="217"/>
      <c r="H707" s="217"/>
      <c r="I707" s="217"/>
      <c r="J707" s="238"/>
      <c r="K707" s="217"/>
      <c r="L707" s="217"/>
      <c r="M707" s="195"/>
      <c r="N707" s="195"/>
      <c r="O707" s="195"/>
    </row>
    <row r="708" spans="1:15" ht="12.75" x14ac:dyDescent="0.2">
      <c r="A708" s="238"/>
      <c r="B708" s="217"/>
      <c r="C708" s="217"/>
      <c r="D708" s="217"/>
      <c r="E708" s="217"/>
      <c r="F708" s="217"/>
      <c r="G708" s="217"/>
      <c r="H708" s="217"/>
      <c r="I708" s="217"/>
      <c r="J708" s="238"/>
      <c r="K708" s="217"/>
      <c r="L708" s="217"/>
      <c r="M708" s="195"/>
      <c r="N708" s="195"/>
      <c r="O708" s="195"/>
    </row>
    <row r="709" spans="1:15" ht="12.75" x14ac:dyDescent="0.2">
      <c r="A709" s="238"/>
      <c r="B709" s="217"/>
      <c r="C709" s="217"/>
      <c r="D709" s="217"/>
      <c r="E709" s="217"/>
      <c r="F709" s="217"/>
      <c r="G709" s="217"/>
      <c r="H709" s="217"/>
      <c r="I709" s="217"/>
      <c r="J709" s="238"/>
      <c r="K709" s="217"/>
      <c r="L709" s="217"/>
      <c r="M709" s="195"/>
      <c r="N709" s="195"/>
      <c r="O709" s="195"/>
    </row>
    <row r="710" spans="1:15" ht="12.75" x14ac:dyDescent="0.2">
      <c r="A710" s="238"/>
      <c r="B710" s="217"/>
      <c r="C710" s="217"/>
      <c r="D710" s="217"/>
      <c r="E710" s="217"/>
      <c r="F710" s="217"/>
      <c r="G710" s="217"/>
      <c r="H710" s="217"/>
      <c r="I710" s="217"/>
      <c r="J710" s="238"/>
      <c r="K710" s="217"/>
      <c r="L710" s="217"/>
      <c r="M710" s="195"/>
      <c r="N710" s="195"/>
      <c r="O710" s="195"/>
    </row>
    <row r="711" spans="1:15" ht="12.75" x14ac:dyDescent="0.2">
      <c r="A711" s="238"/>
      <c r="B711" s="217"/>
      <c r="C711" s="217"/>
      <c r="D711" s="217"/>
      <c r="E711" s="217"/>
      <c r="F711" s="217"/>
      <c r="G711" s="217"/>
      <c r="H711" s="217"/>
      <c r="I711" s="217"/>
      <c r="J711" s="238"/>
      <c r="K711" s="217"/>
      <c r="L711" s="217"/>
      <c r="M711" s="195"/>
      <c r="N711" s="195"/>
      <c r="O711" s="195"/>
    </row>
    <row r="712" spans="1:15" ht="12.75" x14ac:dyDescent="0.2">
      <c r="A712" s="238"/>
      <c r="B712" s="217"/>
      <c r="C712" s="217"/>
      <c r="D712" s="217"/>
      <c r="E712" s="217"/>
      <c r="F712" s="217"/>
      <c r="G712" s="217"/>
      <c r="H712" s="217"/>
      <c r="I712" s="217"/>
      <c r="J712" s="238"/>
      <c r="K712" s="217"/>
      <c r="L712" s="217"/>
      <c r="M712" s="195"/>
      <c r="N712" s="195"/>
      <c r="O712" s="195"/>
    </row>
    <row r="713" spans="1:15" ht="12.75" x14ac:dyDescent="0.2">
      <c r="A713" s="238"/>
      <c r="B713" s="217"/>
      <c r="C713" s="217"/>
      <c r="D713" s="217"/>
      <c r="E713" s="217"/>
      <c r="F713" s="217"/>
      <c r="G713" s="217"/>
      <c r="H713" s="217"/>
      <c r="I713" s="217"/>
      <c r="J713" s="238"/>
      <c r="K713" s="217"/>
      <c r="L713" s="217"/>
      <c r="M713" s="195"/>
      <c r="N713" s="195"/>
      <c r="O713" s="195"/>
    </row>
    <row r="714" spans="1:15" ht="12.75" x14ac:dyDescent="0.2">
      <c r="A714" s="238"/>
      <c r="B714" s="217"/>
      <c r="C714" s="217"/>
      <c r="D714" s="217"/>
      <c r="E714" s="217"/>
      <c r="F714" s="217"/>
      <c r="G714" s="217"/>
      <c r="H714" s="217"/>
      <c r="I714" s="217"/>
      <c r="J714" s="238"/>
      <c r="K714" s="217"/>
      <c r="L714" s="217"/>
      <c r="M714" s="195"/>
      <c r="N714" s="195"/>
      <c r="O714" s="195"/>
    </row>
    <row r="715" spans="1:15" ht="12.75" x14ac:dyDescent="0.2">
      <c r="A715" s="238"/>
      <c r="B715" s="217"/>
      <c r="C715" s="217"/>
      <c r="D715" s="217"/>
      <c r="E715" s="217"/>
      <c r="F715" s="217"/>
      <c r="G715" s="217"/>
      <c r="H715" s="217"/>
      <c r="I715" s="217"/>
      <c r="J715" s="238"/>
      <c r="K715" s="217"/>
      <c r="L715" s="217"/>
      <c r="M715" s="195"/>
      <c r="N715" s="195"/>
      <c r="O715" s="195"/>
    </row>
    <row r="716" spans="1:15" ht="12.75" x14ac:dyDescent="0.2">
      <c r="A716" s="238"/>
      <c r="B716" s="217"/>
      <c r="C716" s="217"/>
      <c r="D716" s="217"/>
      <c r="E716" s="217"/>
      <c r="F716" s="217"/>
      <c r="G716" s="217"/>
      <c r="H716" s="217"/>
      <c r="I716" s="217"/>
      <c r="J716" s="238"/>
      <c r="K716" s="217"/>
      <c r="L716" s="217"/>
      <c r="M716" s="195"/>
      <c r="N716" s="195"/>
      <c r="O716" s="195"/>
    </row>
    <row r="717" spans="1:15" ht="12.75" x14ac:dyDescent="0.2">
      <c r="A717" s="238"/>
      <c r="B717" s="217"/>
      <c r="C717" s="217"/>
      <c r="D717" s="217"/>
      <c r="E717" s="217"/>
      <c r="F717" s="217"/>
      <c r="G717" s="217"/>
      <c r="H717" s="217"/>
      <c r="I717" s="217"/>
      <c r="J717" s="238"/>
      <c r="K717" s="217"/>
      <c r="L717" s="217"/>
      <c r="M717" s="195"/>
      <c r="N717" s="195"/>
      <c r="O717" s="195"/>
    </row>
    <row r="718" spans="1:15" ht="12.75" x14ac:dyDescent="0.2">
      <c r="A718" s="238"/>
      <c r="B718" s="217"/>
      <c r="C718" s="217"/>
      <c r="D718" s="217"/>
      <c r="E718" s="217"/>
      <c r="F718" s="217"/>
      <c r="G718" s="217"/>
      <c r="H718" s="217"/>
      <c r="I718" s="217"/>
      <c r="J718" s="238"/>
      <c r="K718" s="217"/>
      <c r="L718" s="217"/>
      <c r="M718" s="195"/>
      <c r="N718" s="195"/>
      <c r="O718" s="195"/>
    </row>
    <row r="719" spans="1:15" ht="12.75" x14ac:dyDescent="0.2">
      <c r="A719" s="238"/>
      <c r="B719" s="217"/>
      <c r="C719" s="217"/>
      <c r="D719" s="217"/>
      <c r="E719" s="217"/>
      <c r="F719" s="217"/>
      <c r="G719" s="217"/>
      <c r="H719" s="217"/>
      <c r="I719" s="217"/>
      <c r="J719" s="238"/>
      <c r="K719" s="217"/>
      <c r="L719" s="217"/>
      <c r="M719" s="195"/>
      <c r="N719" s="195"/>
      <c r="O719" s="195"/>
    </row>
    <row r="720" spans="1:15" ht="12.75" x14ac:dyDescent="0.2">
      <c r="A720" s="238"/>
      <c r="B720" s="217"/>
      <c r="C720" s="217"/>
      <c r="D720" s="217"/>
      <c r="E720" s="217"/>
      <c r="F720" s="217"/>
      <c r="G720" s="217"/>
      <c r="H720" s="217"/>
      <c r="I720" s="217"/>
      <c r="J720" s="238"/>
      <c r="K720" s="217"/>
      <c r="L720" s="217"/>
      <c r="M720" s="195"/>
      <c r="N720" s="195"/>
      <c r="O720" s="195"/>
    </row>
    <row r="721" spans="1:15" ht="12.75" x14ac:dyDescent="0.2">
      <c r="A721" s="238"/>
      <c r="B721" s="217"/>
      <c r="C721" s="217"/>
      <c r="D721" s="217"/>
      <c r="E721" s="217"/>
      <c r="F721" s="217"/>
      <c r="G721" s="217"/>
      <c r="H721" s="217"/>
      <c r="I721" s="217"/>
      <c r="J721" s="238"/>
      <c r="K721" s="217"/>
      <c r="L721" s="217"/>
      <c r="M721" s="195"/>
      <c r="N721" s="195"/>
      <c r="O721" s="195"/>
    </row>
    <row r="722" spans="1:15" ht="12.75" x14ac:dyDescent="0.2">
      <c r="A722" s="238"/>
      <c r="B722" s="217"/>
      <c r="C722" s="217"/>
      <c r="D722" s="217"/>
      <c r="E722" s="217"/>
      <c r="F722" s="217"/>
      <c r="G722" s="217"/>
      <c r="H722" s="217"/>
      <c r="I722" s="217"/>
      <c r="J722" s="238"/>
      <c r="K722" s="217"/>
      <c r="L722" s="217"/>
      <c r="M722" s="195"/>
      <c r="N722" s="195"/>
      <c r="O722" s="195"/>
    </row>
    <row r="723" spans="1:15" ht="12.75" x14ac:dyDescent="0.2">
      <c r="A723" s="238"/>
      <c r="B723" s="217"/>
      <c r="C723" s="217"/>
      <c r="D723" s="217"/>
      <c r="E723" s="217"/>
      <c r="F723" s="217"/>
      <c r="G723" s="217"/>
      <c r="H723" s="217"/>
      <c r="I723" s="217"/>
      <c r="J723" s="238"/>
      <c r="K723" s="217"/>
      <c r="L723" s="217"/>
      <c r="M723" s="195"/>
      <c r="N723" s="195"/>
      <c r="O723" s="195"/>
    </row>
    <row r="724" spans="1:15" ht="12.75" x14ac:dyDescent="0.2">
      <c r="A724" s="238"/>
      <c r="B724" s="217"/>
      <c r="C724" s="217"/>
      <c r="D724" s="217"/>
      <c r="E724" s="217"/>
      <c r="F724" s="217"/>
      <c r="G724" s="217"/>
      <c r="H724" s="217"/>
      <c r="I724" s="217"/>
      <c r="J724" s="238"/>
      <c r="K724" s="217"/>
      <c r="L724" s="217"/>
      <c r="M724" s="195"/>
      <c r="N724" s="195"/>
      <c r="O724" s="195"/>
    </row>
    <row r="725" spans="1:15" ht="12.75" x14ac:dyDescent="0.2">
      <c r="A725" s="238"/>
      <c r="B725" s="217"/>
      <c r="C725" s="217"/>
      <c r="D725" s="217"/>
      <c r="E725" s="217"/>
      <c r="F725" s="217"/>
      <c r="G725" s="217"/>
      <c r="H725" s="217"/>
      <c r="I725" s="217"/>
      <c r="J725" s="238"/>
      <c r="K725" s="217"/>
      <c r="L725" s="217"/>
      <c r="M725" s="195"/>
      <c r="N725" s="195"/>
      <c r="O725" s="195"/>
    </row>
    <row r="726" spans="1:15" ht="12.75" x14ac:dyDescent="0.2">
      <c r="A726" s="238"/>
      <c r="B726" s="217"/>
      <c r="C726" s="217"/>
      <c r="D726" s="217"/>
      <c r="E726" s="217"/>
      <c r="F726" s="217"/>
      <c r="G726" s="217"/>
      <c r="H726" s="217"/>
      <c r="I726" s="217"/>
      <c r="J726" s="238"/>
      <c r="K726" s="217"/>
      <c r="L726" s="217"/>
      <c r="M726" s="195"/>
      <c r="N726" s="195"/>
      <c r="O726" s="195"/>
    </row>
    <row r="727" spans="1:15" ht="12.75" x14ac:dyDescent="0.2">
      <c r="A727" s="238"/>
      <c r="B727" s="217"/>
      <c r="C727" s="217"/>
      <c r="D727" s="217"/>
      <c r="E727" s="217"/>
      <c r="F727" s="217"/>
      <c r="G727" s="217"/>
      <c r="H727" s="217"/>
      <c r="I727" s="217"/>
      <c r="J727" s="238"/>
      <c r="K727" s="217"/>
      <c r="L727" s="217"/>
      <c r="M727" s="195"/>
      <c r="N727" s="195"/>
      <c r="O727" s="195"/>
    </row>
    <row r="728" spans="1:15" ht="12.75" x14ac:dyDescent="0.2">
      <c r="A728" s="238"/>
      <c r="B728" s="217"/>
      <c r="C728" s="217"/>
      <c r="D728" s="217"/>
      <c r="E728" s="217"/>
      <c r="F728" s="217"/>
      <c r="G728" s="217"/>
      <c r="H728" s="217"/>
      <c r="I728" s="217"/>
      <c r="J728" s="238"/>
      <c r="K728" s="217"/>
      <c r="L728" s="217"/>
      <c r="M728" s="195"/>
      <c r="N728" s="195"/>
      <c r="O728" s="195"/>
    </row>
    <row r="729" spans="1:15" ht="12.75" x14ac:dyDescent="0.2">
      <c r="A729" s="238"/>
      <c r="B729" s="217"/>
      <c r="C729" s="217"/>
      <c r="D729" s="217"/>
      <c r="E729" s="217"/>
      <c r="F729" s="217"/>
      <c r="G729" s="217"/>
      <c r="H729" s="217"/>
      <c r="I729" s="217"/>
      <c r="J729" s="238"/>
      <c r="K729" s="217"/>
      <c r="L729" s="217"/>
      <c r="M729" s="195"/>
      <c r="N729" s="195"/>
      <c r="O729" s="195"/>
    </row>
    <row r="730" spans="1:15" ht="12.75" x14ac:dyDescent="0.2">
      <c r="A730" s="238"/>
      <c r="B730" s="217"/>
      <c r="C730" s="217"/>
      <c r="D730" s="217"/>
      <c r="E730" s="217"/>
      <c r="F730" s="217"/>
      <c r="G730" s="217"/>
      <c r="H730" s="217"/>
      <c r="I730" s="217"/>
      <c r="J730" s="238"/>
      <c r="K730" s="217"/>
      <c r="L730" s="217"/>
      <c r="M730" s="195"/>
      <c r="N730" s="195"/>
      <c r="O730" s="195"/>
    </row>
    <row r="731" spans="1:15" ht="12.75" x14ac:dyDescent="0.2">
      <c r="A731" s="238"/>
      <c r="B731" s="217"/>
      <c r="C731" s="217"/>
      <c r="D731" s="217"/>
      <c r="E731" s="217"/>
      <c r="F731" s="217"/>
      <c r="G731" s="217"/>
      <c r="H731" s="217"/>
      <c r="I731" s="217"/>
      <c r="J731" s="238"/>
      <c r="K731" s="217"/>
      <c r="L731" s="217"/>
      <c r="M731" s="195"/>
      <c r="N731" s="195"/>
      <c r="O731" s="195"/>
    </row>
    <row r="732" spans="1:15" ht="12.75" x14ac:dyDescent="0.2">
      <c r="A732" s="238"/>
      <c r="B732" s="217"/>
      <c r="C732" s="217"/>
      <c r="D732" s="217"/>
      <c r="E732" s="217"/>
      <c r="F732" s="217"/>
      <c r="G732" s="217"/>
      <c r="H732" s="217"/>
      <c r="I732" s="217"/>
      <c r="J732" s="238"/>
      <c r="K732" s="217"/>
      <c r="L732" s="217"/>
      <c r="M732" s="195"/>
      <c r="N732" s="195"/>
      <c r="O732" s="195"/>
    </row>
    <row r="733" spans="1:15" ht="12.75" x14ac:dyDescent="0.2">
      <c r="A733" s="238"/>
      <c r="B733" s="217"/>
      <c r="C733" s="217"/>
      <c r="D733" s="217"/>
      <c r="E733" s="217"/>
      <c r="F733" s="217"/>
      <c r="G733" s="217"/>
      <c r="H733" s="217"/>
      <c r="I733" s="217"/>
      <c r="J733" s="238"/>
      <c r="K733" s="217"/>
      <c r="L733" s="217"/>
      <c r="M733" s="195"/>
      <c r="N733" s="195"/>
      <c r="O733" s="195"/>
    </row>
    <row r="734" spans="1:15" ht="12.75" x14ac:dyDescent="0.2">
      <c r="A734" s="238"/>
      <c r="B734" s="217"/>
      <c r="C734" s="217"/>
      <c r="D734" s="217"/>
      <c r="E734" s="217"/>
      <c r="F734" s="217"/>
      <c r="G734" s="217"/>
      <c r="H734" s="217"/>
      <c r="I734" s="217"/>
      <c r="J734" s="238"/>
      <c r="K734" s="217"/>
      <c r="L734" s="217"/>
      <c r="M734" s="195"/>
      <c r="N734" s="195"/>
      <c r="O734" s="195"/>
    </row>
    <row r="735" spans="1:15" ht="12.75" x14ac:dyDescent="0.2">
      <c r="A735" s="238"/>
      <c r="B735" s="217"/>
      <c r="C735" s="217"/>
      <c r="D735" s="217"/>
      <c r="E735" s="217"/>
      <c r="F735" s="217"/>
      <c r="G735" s="217"/>
      <c r="H735" s="217"/>
      <c r="I735" s="217"/>
      <c r="J735" s="238"/>
      <c r="K735" s="217"/>
      <c r="L735" s="217"/>
      <c r="M735" s="195"/>
      <c r="N735" s="195"/>
      <c r="O735" s="195"/>
    </row>
    <row r="736" spans="1:15" ht="12.75" x14ac:dyDescent="0.2">
      <c r="A736" s="238"/>
      <c r="B736" s="217"/>
      <c r="C736" s="217"/>
      <c r="D736" s="217"/>
      <c r="E736" s="217"/>
      <c r="F736" s="217"/>
      <c r="G736" s="217"/>
      <c r="H736" s="217"/>
      <c r="I736" s="217"/>
      <c r="J736" s="238"/>
      <c r="K736" s="217"/>
      <c r="L736" s="217"/>
      <c r="M736" s="195"/>
      <c r="N736" s="195"/>
      <c r="O736" s="195"/>
    </row>
    <row r="737" spans="1:15" ht="12.75" x14ac:dyDescent="0.2">
      <c r="A737" s="238"/>
      <c r="B737" s="217"/>
      <c r="C737" s="217"/>
      <c r="D737" s="217"/>
      <c r="E737" s="217"/>
      <c r="F737" s="217"/>
      <c r="G737" s="217"/>
      <c r="H737" s="217"/>
      <c r="I737" s="217"/>
      <c r="J737" s="238"/>
      <c r="K737" s="217"/>
      <c r="L737" s="217"/>
      <c r="M737" s="195"/>
      <c r="N737" s="195"/>
      <c r="O737" s="195"/>
    </row>
    <row r="738" spans="1:15" ht="12.75" x14ac:dyDescent="0.2">
      <c r="A738" s="238"/>
      <c r="B738" s="217"/>
      <c r="C738" s="217"/>
      <c r="D738" s="217"/>
      <c r="E738" s="217"/>
      <c r="F738" s="217"/>
      <c r="G738" s="217"/>
      <c r="H738" s="217"/>
      <c r="I738" s="217"/>
      <c r="J738" s="238"/>
      <c r="K738" s="217"/>
      <c r="L738" s="217"/>
      <c r="M738" s="195"/>
      <c r="N738" s="195"/>
      <c r="O738" s="195"/>
    </row>
    <row r="739" spans="1:15" ht="12.75" x14ac:dyDescent="0.2">
      <c r="A739" s="238"/>
      <c r="B739" s="217"/>
      <c r="C739" s="217"/>
      <c r="D739" s="217"/>
      <c r="E739" s="217"/>
      <c r="F739" s="217"/>
      <c r="G739" s="217"/>
      <c r="H739" s="217"/>
      <c r="I739" s="217"/>
      <c r="J739" s="238"/>
      <c r="K739" s="217"/>
      <c r="L739" s="217"/>
      <c r="M739" s="195"/>
      <c r="N739" s="195"/>
      <c r="O739" s="195"/>
    </row>
    <row r="740" spans="1:15" ht="12.75" x14ac:dyDescent="0.2">
      <c r="A740" s="238"/>
      <c r="B740" s="217"/>
      <c r="C740" s="217"/>
      <c r="D740" s="217"/>
      <c r="E740" s="217"/>
      <c r="F740" s="217"/>
      <c r="G740" s="217"/>
      <c r="H740" s="217"/>
      <c r="I740" s="217"/>
      <c r="J740" s="238"/>
      <c r="K740" s="217"/>
      <c r="L740" s="217"/>
      <c r="M740" s="195"/>
      <c r="N740" s="195"/>
      <c r="O740" s="195"/>
    </row>
    <row r="741" spans="1:15" ht="12.75" x14ac:dyDescent="0.2">
      <c r="A741" s="238"/>
      <c r="B741" s="217"/>
      <c r="C741" s="217"/>
      <c r="D741" s="217"/>
      <c r="E741" s="217"/>
      <c r="F741" s="217"/>
      <c r="G741" s="217"/>
      <c r="H741" s="217"/>
      <c r="I741" s="217"/>
      <c r="J741" s="238"/>
      <c r="K741" s="217"/>
      <c r="L741" s="217"/>
      <c r="M741" s="195"/>
      <c r="N741" s="195"/>
      <c r="O741" s="195"/>
    </row>
    <row r="742" spans="1:15" ht="12.75" x14ac:dyDescent="0.2">
      <c r="A742" s="238"/>
      <c r="B742" s="217"/>
      <c r="C742" s="217"/>
      <c r="D742" s="217"/>
      <c r="E742" s="217"/>
      <c r="F742" s="217"/>
      <c r="G742" s="217"/>
      <c r="H742" s="217"/>
      <c r="I742" s="217"/>
      <c r="J742" s="238"/>
      <c r="K742" s="217"/>
      <c r="L742" s="217"/>
      <c r="M742" s="195"/>
      <c r="N742" s="195"/>
      <c r="O742" s="195"/>
    </row>
    <row r="743" spans="1:15" ht="12.75" x14ac:dyDescent="0.2">
      <c r="A743" s="238"/>
      <c r="B743" s="217"/>
      <c r="C743" s="217"/>
      <c r="D743" s="217"/>
      <c r="E743" s="217"/>
      <c r="F743" s="217"/>
      <c r="G743" s="217"/>
      <c r="H743" s="217"/>
      <c r="I743" s="217"/>
      <c r="J743" s="238"/>
      <c r="K743" s="217"/>
      <c r="L743" s="217"/>
      <c r="M743" s="195"/>
      <c r="N743" s="195"/>
      <c r="O743" s="195"/>
    </row>
    <row r="744" spans="1:15" ht="12.75" x14ac:dyDescent="0.2">
      <c r="A744" s="238"/>
      <c r="B744" s="217"/>
      <c r="C744" s="217"/>
      <c r="D744" s="217"/>
      <c r="E744" s="217"/>
      <c r="F744" s="217"/>
      <c r="G744" s="217"/>
      <c r="H744" s="217"/>
      <c r="I744" s="217"/>
      <c r="J744" s="238"/>
      <c r="K744" s="217"/>
      <c r="L744" s="217"/>
      <c r="M744" s="195"/>
      <c r="N744" s="195"/>
      <c r="O744" s="195"/>
    </row>
    <row r="745" spans="1:15" ht="12.75" x14ac:dyDescent="0.2">
      <c r="A745" s="238"/>
      <c r="B745" s="217"/>
      <c r="C745" s="217"/>
      <c r="D745" s="217"/>
      <c r="E745" s="217"/>
      <c r="F745" s="217"/>
      <c r="G745" s="217"/>
      <c r="H745" s="217"/>
      <c r="I745" s="217"/>
      <c r="J745" s="238"/>
      <c r="K745" s="217"/>
      <c r="L745" s="217"/>
      <c r="M745" s="195"/>
      <c r="N745" s="195"/>
      <c r="O745" s="195"/>
    </row>
    <row r="746" spans="1:15" ht="12.75" x14ac:dyDescent="0.2">
      <c r="A746" s="238"/>
      <c r="B746" s="217"/>
      <c r="C746" s="217"/>
      <c r="D746" s="217"/>
      <c r="E746" s="217"/>
      <c r="F746" s="217"/>
      <c r="G746" s="217"/>
      <c r="H746" s="217"/>
      <c r="I746" s="217"/>
      <c r="J746" s="238"/>
      <c r="K746" s="217"/>
      <c r="L746" s="217"/>
      <c r="M746" s="195"/>
      <c r="N746" s="195"/>
      <c r="O746" s="195"/>
    </row>
    <row r="747" spans="1:15" ht="12.75" x14ac:dyDescent="0.2">
      <c r="A747" s="238"/>
      <c r="B747" s="217"/>
      <c r="C747" s="217"/>
      <c r="D747" s="217"/>
      <c r="E747" s="217"/>
      <c r="F747" s="217"/>
      <c r="G747" s="217"/>
      <c r="H747" s="217"/>
      <c r="I747" s="217"/>
      <c r="J747" s="238"/>
      <c r="K747" s="217"/>
      <c r="L747" s="217"/>
      <c r="M747" s="195"/>
      <c r="N747" s="195"/>
      <c r="O747" s="195"/>
    </row>
    <row r="748" spans="1:15" ht="12.75" x14ac:dyDescent="0.2">
      <c r="A748" s="238"/>
      <c r="B748" s="217"/>
      <c r="C748" s="217"/>
      <c r="D748" s="217"/>
      <c r="E748" s="217"/>
      <c r="F748" s="217"/>
      <c r="G748" s="217"/>
      <c r="H748" s="217"/>
      <c r="I748" s="217"/>
      <c r="J748" s="238"/>
      <c r="K748" s="217"/>
      <c r="L748" s="217"/>
      <c r="M748" s="195"/>
      <c r="N748" s="195"/>
      <c r="O748" s="195"/>
    </row>
    <row r="749" spans="1:15" ht="12.75" x14ac:dyDescent="0.2">
      <c r="A749" s="238"/>
      <c r="B749" s="217"/>
      <c r="C749" s="217"/>
      <c r="D749" s="217"/>
      <c r="E749" s="217"/>
      <c r="F749" s="217"/>
      <c r="G749" s="217"/>
      <c r="H749" s="217"/>
      <c r="I749" s="217"/>
      <c r="J749" s="238"/>
      <c r="K749" s="217"/>
      <c r="L749" s="217"/>
      <c r="M749" s="195"/>
      <c r="N749" s="195"/>
      <c r="O749" s="195"/>
    </row>
    <row r="750" spans="1:15" ht="12.75" x14ac:dyDescent="0.2">
      <c r="A750" s="238"/>
      <c r="B750" s="217"/>
      <c r="C750" s="217"/>
      <c r="D750" s="217"/>
      <c r="E750" s="217"/>
      <c r="F750" s="217"/>
      <c r="G750" s="217"/>
      <c r="H750" s="217"/>
      <c r="I750" s="217"/>
      <c r="J750" s="238"/>
      <c r="K750" s="217"/>
      <c r="L750" s="217"/>
      <c r="M750" s="195"/>
      <c r="N750" s="195"/>
      <c r="O750" s="195"/>
    </row>
    <row r="751" spans="1:15" ht="12.75" x14ac:dyDescent="0.2">
      <c r="A751" s="238"/>
      <c r="B751" s="217"/>
      <c r="C751" s="217"/>
      <c r="D751" s="217"/>
      <c r="E751" s="217"/>
      <c r="F751" s="217"/>
      <c r="G751" s="217"/>
      <c r="H751" s="217"/>
      <c r="I751" s="217"/>
      <c r="J751" s="238"/>
      <c r="K751" s="217"/>
      <c r="L751" s="217"/>
      <c r="M751" s="195"/>
      <c r="N751" s="195"/>
      <c r="O751" s="195"/>
    </row>
    <row r="752" spans="1:15" ht="12.75" x14ac:dyDescent="0.2">
      <c r="A752" s="238"/>
      <c r="B752" s="217"/>
      <c r="C752" s="217"/>
      <c r="D752" s="217"/>
      <c r="E752" s="217"/>
      <c r="F752" s="217"/>
      <c r="G752" s="217"/>
      <c r="H752" s="217"/>
      <c r="I752" s="217"/>
      <c r="J752" s="238"/>
      <c r="K752" s="217"/>
      <c r="L752" s="217"/>
      <c r="M752" s="195"/>
      <c r="N752" s="195"/>
      <c r="O752" s="195"/>
    </row>
    <row r="753" spans="1:15" ht="12.75" x14ac:dyDescent="0.2">
      <c r="A753" s="238"/>
      <c r="B753" s="217"/>
      <c r="C753" s="217"/>
      <c r="D753" s="217"/>
      <c r="E753" s="217"/>
      <c r="F753" s="217"/>
      <c r="G753" s="217"/>
      <c r="H753" s="217"/>
      <c r="I753" s="217"/>
      <c r="J753" s="238"/>
      <c r="K753" s="217"/>
      <c r="L753" s="217"/>
      <c r="M753" s="195"/>
      <c r="N753" s="195"/>
      <c r="O753" s="195"/>
    </row>
    <row r="754" spans="1:15" ht="12.75" x14ac:dyDescent="0.2">
      <c r="A754" s="238"/>
      <c r="B754" s="217"/>
      <c r="C754" s="217"/>
      <c r="D754" s="217"/>
      <c r="E754" s="217"/>
      <c r="F754" s="217"/>
      <c r="G754" s="217"/>
      <c r="H754" s="217"/>
      <c r="I754" s="217"/>
      <c r="J754" s="238"/>
      <c r="K754" s="217"/>
      <c r="L754" s="217"/>
      <c r="M754" s="195"/>
      <c r="N754" s="195"/>
      <c r="O754" s="195"/>
    </row>
    <row r="755" spans="1:15" ht="12.75" x14ac:dyDescent="0.2">
      <c r="A755" s="238"/>
      <c r="B755" s="217"/>
      <c r="C755" s="217"/>
      <c r="D755" s="217"/>
      <c r="E755" s="217"/>
      <c r="F755" s="217"/>
      <c r="G755" s="217"/>
      <c r="H755" s="217"/>
      <c r="I755" s="217"/>
      <c r="J755" s="238"/>
      <c r="K755" s="217"/>
      <c r="L755" s="217"/>
      <c r="M755" s="195"/>
      <c r="N755" s="195"/>
      <c r="O755" s="195"/>
    </row>
    <row r="756" spans="1:15" ht="12.75" x14ac:dyDescent="0.2">
      <c r="A756" s="238"/>
      <c r="B756" s="217"/>
      <c r="C756" s="217"/>
      <c r="D756" s="217"/>
      <c r="E756" s="217"/>
      <c r="F756" s="217"/>
      <c r="G756" s="217"/>
      <c r="H756" s="217"/>
      <c r="I756" s="217"/>
      <c r="J756" s="238"/>
      <c r="K756" s="217"/>
      <c r="L756" s="217"/>
      <c r="M756" s="195"/>
      <c r="N756" s="195"/>
      <c r="O756" s="195"/>
    </row>
    <row r="757" spans="1:15" ht="12.75" x14ac:dyDescent="0.2">
      <c r="A757" s="238"/>
      <c r="B757" s="217"/>
      <c r="C757" s="217"/>
      <c r="D757" s="217"/>
      <c r="E757" s="217"/>
      <c r="F757" s="217"/>
      <c r="G757" s="217"/>
      <c r="H757" s="217"/>
      <c r="I757" s="217"/>
      <c r="J757" s="238"/>
      <c r="K757" s="217"/>
      <c r="L757" s="217"/>
      <c r="M757" s="195"/>
      <c r="N757" s="195"/>
      <c r="O757" s="195"/>
    </row>
    <row r="758" spans="1:15" ht="12.75" x14ac:dyDescent="0.2">
      <c r="A758" s="238"/>
      <c r="B758" s="217"/>
      <c r="C758" s="217"/>
      <c r="D758" s="217"/>
      <c r="E758" s="217"/>
      <c r="F758" s="217"/>
      <c r="G758" s="217"/>
      <c r="H758" s="217"/>
      <c r="I758" s="217"/>
      <c r="J758" s="238"/>
      <c r="K758" s="217"/>
      <c r="L758" s="217"/>
      <c r="M758" s="195"/>
      <c r="N758" s="195"/>
      <c r="O758" s="195"/>
    </row>
    <row r="759" spans="1:15" ht="12.75" x14ac:dyDescent="0.2">
      <c r="A759" s="238"/>
      <c r="B759" s="217"/>
      <c r="C759" s="217"/>
      <c r="D759" s="217"/>
      <c r="E759" s="217"/>
      <c r="F759" s="217"/>
      <c r="G759" s="217"/>
      <c r="H759" s="217"/>
      <c r="I759" s="217"/>
      <c r="J759" s="238"/>
      <c r="K759" s="217"/>
      <c r="L759" s="217"/>
      <c r="M759" s="195"/>
      <c r="N759" s="195"/>
      <c r="O759" s="195"/>
    </row>
    <row r="760" spans="1:15" ht="12.75" x14ac:dyDescent="0.2">
      <c r="A760" s="238"/>
      <c r="B760" s="217"/>
      <c r="C760" s="217"/>
      <c r="D760" s="217"/>
      <c r="E760" s="217"/>
      <c r="F760" s="217"/>
      <c r="G760" s="217"/>
      <c r="H760" s="217"/>
      <c r="I760" s="217"/>
      <c r="J760" s="238"/>
      <c r="K760" s="217"/>
      <c r="L760" s="217"/>
      <c r="M760" s="195"/>
      <c r="N760" s="195"/>
      <c r="O760" s="195"/>
    </row>
    <row r="761" spans="1:15" ht="12.75" x14ac:dyDescent="0.2">
      <c r="A761" s="238"/>
      <c r="B761" s="217"/>
      <c r="C761" s="217"/>
      <c r="D761" s="217"/>
      <c r="E761" s="217"/>
      <c r="F761" s="217"/>
      <c r="G761" s="217"/>
      <c r="H761" s="217"/>
      <c r="I761" s="217"/>
      <c r="J761" s="238"/>
      <c r="K761" s="217"/>
      <c r="L761" s="217"/>
      <c r="M761" s="195"/>
      <c r="N761" s="195"/>
      <c r="O761" s="195"/>
    </row>
    <row r="762" spans="1:15" ht="12.75" x14ac:dyDescent="0.2">
      <c r="A762" s="238"/>
      <c r="B762" s="217"/>
      <c r="C762" s="217"/>
      <c r="D762" s="217"/>
      <c r="E762" s="217"/>
      <c r="F762" s="217"/>
      <c r="G762" s="217"/>
      <c r="H762" s="217"/>
      <c r="I762" s="217"/>
      <c r="J762" s="238"/>
      <c r="K762" s="217"/>
      <c r="L762" s="217"/>
      <c r="M762" s="195"/>
      <c r="N762" s="195"/>
      <c r="O762" s="195"/>
    </row>
    <row r="763" spans="1:15" ht="12.75" x14ac:dyDescent="0.2">
      <c r="A763" s="238"/>
      <c r="B763" s="217"/>
      <c r="C763" s="217"/>
      <c r="D763" s="217"/>
      <c r="E763" s="217"/>
      <c r="F763" s="217"/>
      <c r="G763" s="217"/>
      <c r="H763" s="217"/>
      <c r="I763" s="217"/>
      <c r="J763" s="238"/>
      <c r="K763" s="217"/>
      <c r="L763" s="217"/>
      <c r="M763" s="195"/>
      <c r="N763" s="195"/>
      <c r="O763" s="195"/>
    </row>
    <row r="764" spans="1:15" ht="12.75" x14ac:dyDescent="0.2">
      <c r="A764" s="238"/>
      <c r="B764" s="217"/>
      <c r="C764" s="217"/>
      <c r="D764" s="217"/>
      <c r="E764" s="217"/>
      <c r="F764" s="217"/>
      <c r="G764" s="217"/>
      <c r="H764" s="217"/>
      <c r="I764" s="217"/>
      <c r="J764" s="238"/>
      <c r="K764" s="217"/>
      <c r="L764" s="217"/>
      <c r="M764" s="195"/>
      <c r="N764" s="195"/>
      <c r="O764" s="195"/>
    </row>
    <row r="765" spans="1:15" ht="12.75" x14ac:dyDescent="0.2">
      <c r="A765" s="238"/>
      <c r="B765" s="217"/>
      <c r="C765" s="217"/>
      <c r="D765" s="217"/>
      <c r="E765" s="217"/>
      <c r="F765" s="217"/>
      <c r="G765" s="217"/>
      <c r="H765" s="217"/>
      <c r="I765" s="217"/>
      <c r="J765" s="238"/>
      <c r="K765" s="217"/>
      <c r="L765" s="217"/>
      <c r="M765" s="195"/>
      <c r="N765" s="195"/>
      <c r="O765" s="195"/>
    </row>
    <row r="766" spans="1:15" ht="12.75" x14ac:dyDescent="0.2">
      <c r="A766" s="238"/>
      <c r="B766" s="217"/>
      <c r="C766" s="217"/>
      <c r="D766" s="217"/>
      <c r="E766" s="217"/>
      <c r="F766" s="217"/>
      <c r="G766" s="217"/>
      <c r="H766" s="217"/>
      <c r="I766" s="217"/>
      <c r="J766" s="238"/>
      <c r="K766" s="217"/>
      <c r="L766" s="217"/>
      <c r="M766" s="195"/>
      <c r="N766" s="195"/>
      <c r="O766" s="195"/>
    </row>
    <row r="767" spans="1:15" ht="12.75" x14ac:dyDescent="0.2">
      <c r="A767" s="238"/>
      <c r="B767" s="217"/>
      <c r="C767" s="217"/>
      <c r="D767" s="217"/>
      <c r="E767" s="217"/>
      <c r="F767" s="217"/>
      <c r="G767" s="217"/>
      <c r="H767" s="217"/>
      <c r="I767" s="217"/>
      <c r="J767" s="238"/>
      <c r="K767" s="217"/>
      <c r="L767" s="217"/>
      <c r="M767" s="195"/>
      <c r="N767" s="195"/>
      <c r="O767" s="195"/>
    </row>
    <row r="768" spans="1:15" ht="12.75" x14ac:dyDescent="0.2">
      <c r="A768" s="238"/>
      <c r="B768" s="217"/>
      <c r="C768" s="217"/>
      <c r="D768" s="217"/>
      <c r="E768" s="217"/>
      <c r="F768" s="217"/>
      <c r="G768" s="217"/>
      <c r="H768" s="217"/>
      <c r="I768" s="217"/>
      <c r="J768" s="238"/>
      <c r="K768" s="217"/>
      <c r="L768" s="217"/>
      <c r="M768" s="195"/>
      <c r="N768" s="195"/>
      <c r="O768" s="195"/>
    </row>
    <row r="769" spans="1:15" ht="12.75" x14ac:dyDescent="0.2">
      <c r="A769" s="238"/>
      <c r="B769" s="217"/>
      <c r="C769" s="217"/>
      <c r="D769" s="217"/>
      <c r="E769" s="217"/>
      <c r="F769" s="217"/>
      <c r="G769" s="217"/>
      <c r="H769" s="217"/>
      <c r="I769" s="217"/>
      <c r="J769" s="238"/>
      <c r="K769" s="217"/>
      <c r="L769" s="217"/>
      <c r="M769" s="195"/>
      <c r="N769" s="195"/>
      <c r="O769" s="195"/>
    </row>
    <row r="770" spans="1:15" ht="12.75" x14ac:dyDescent="0.2">
      <c r="A770" s="238"/>
      <c r="B770" s="217"/>
      <c r="C770" s="217"/>
      <c r="D770" s="217"/>
      <c r="E770" s="217"/>
      <c r="F770" s="217"/>
      <c r="G770" s="217"/>
      <c r="H770" s="217"/>
      <c r="I770" s="217"/>
      <c r="J770" s="238"/>
      <c r="K770" s="217"/>
      <c r="L770" s="217"/>
      <c r="M770" s="195"/>
      <c r="N770" s="195"/>
      <c r="O770" s="195"/>
    </row>
    <row r="771" spans="1:15" ht="12.75" x14ac:dyDescent="0.2">
      <c r="A771" s="238"/>
      <c r="B771" s="217"/>
      <c r="C771" s="217"/>
      <c r="D771" s="217"/>
      <c r="E771" s="217"/>
      <c r="F771" s="217"/>
      <c r="G771" s="217"/>
      <c r="H771" s="217"/>
      <c r="I771" s="217"/>
      <c r="J771" s="238"/>
      <c r="K771" s="217"/>
      <c r="L771" s="217"/>
      <c r="M771" s="195"/>
      <c r="N771" s="195"/>
      <c r="O771" s="195"/>
    </row>
    <row r="772" spans="1:15" ht="12.75" x14ac:dyDescent="0.2">
      <c r="A772" s="238"/>
      <c r="B772" s="217"/>
      <c r="C772" s="217"/>
      <c r="D772" s="217"/>
      <c r="E772" s="217"/>
      <c r="F772" s="217"/>
      <c r="G772" s="217"/>
      <c r="H772" s="217"/>
      <c r="I772" s="217"/>
      <c r="J772" s="238"/>
      <c r="K772" s="217"/>
      <c r="L772" s="217"/>
      <c r="M772" s="195"/>
      <c r="N772" s="195"/>
      <c r="O772" s="195"/>
    </row>
    <row r="773" spans="1:15" ht="12.75" x14ac:dyDescent="0.2">
      <c r="A773" s="238"/>
      <c r="B773" s="217"/>
      <c r="C773" s="217"/>
      <c r="D773" s="217"/>
      <c r="E773" s="217"/>
      <c r="F773" s="217"/>
      <c r="G773" s="217"/>
      <c r="H773" s="217"/>
      <c r="I773" s="217"/>
      <c r="J773" s="238"/>
      <c r="K773" s="217"/>
      <c r="L773" s="217"/>
      <c r="M773" s="195"/>
      <c r="N773" s="195"/>
      <c r="O773" s="195"/>
    </row>
    <row r="774" spans="1:15" ht="12.75" x14ac:dyDescent="0.2">
      <c r="A774" s="238"/>
      <c r="B774" s="217"/>
      <c r="C774" s="217"/>
      <c r="D774" s="217"/>
      <c r="E774" s="217"/>
      <c r="F774" s="217"/>
      <c r="G774" s="217"/>
      <c r="H774" s="217"/>
      <c r="I774" s="217"/>
      <c r="J774" s="238"/>
      <c r="K774" s="217"/>
      <c r="L774" s="217"/>
      <c r="M774" s="195"/>
      <c r="N774" s="195"/>
      <c r="O774" s="195"/>
    </row>
    <row r="775" spans="1:15" ht="12.75" x14ac:dyDescent="0.2">
      <c r="A775" s="238"/>
      <c r="B775" s="217"/>
      <c r="C775" s="217"/>
      <c r="D775" s="217"/>
      <c r="E775" s="217"/>
      <c r="F775" s="217"/>
      <c r="G775" s="217"/>
      <c r="H775" s="217"/>
      <c r="I775" s="217"/>
      <c r="J775" s="238"/>
      <c r="K775" s="217"/>
      <c r="L775" s="217"/>
      <c r="M775" s="195"/>
      <c r="N775" s="195"/>
      <c r="O775" s="195"/>
    </row>
    <row r="776" spans="1:15" ht="12.75" x14ac:dyDescent="0.2">
      <c r="A776" s="238"/>
      <c r="B776" s="217"/>
      <c r="C776" s="217"/>
      <c r="D776" s="217"/>
      <c r="E776" s="217"/>
      <c r="F776" s="217"/>
      <c r="G776" s="217"/>
      <c r="H776" s="217"/>
      <c r="I776" s="217"/>
      <c r="J776" s="238"/>
      <c r="K776" s="217"/>
      <c r="L776" s="217"/>
      <c r="M776" s="195"/>
      <c r="N776" s="195"/>
      <c r="O776" s="195"/>
    </row>
    <row r="777" spans="1:15" ht="12.75" x14ac:dyDescent="0.2">
      <c r="A777" s="238"/>
      <c r="B777" s="217"/>
      <c r="C777" s="217"/>
      <c r="D777" s="217"/>
      <c r="E777" s="217"/>
      <c r="F777" s="217"/>
      <c r="G777" s="217"/>
      <c r="H777" s="217"/>
      <c r="I777" s="217"/>
      <c r="J777" s="238"/>
      <c r="K777" s="217"/>
      <c r="L777" s="217"/>
      <c r="M777" s="195"/>
      <c r="N777" s="195"/>
      <c r="O777" s="195"/>
    </row>
    <row r="778" spans="1:15" ht="12.75" x14ac:dyDescent="0.2">
      <c r="A778" s="238"/>
      <c r="B778" s="217"/>
      <c r="C778" s="217"/>
      <c r="D778" s="217"/>
      <c r="E778" s="217"/>
      <c r="F778" s="217"/>
      <c r="G778" s="217"/>
      <c r="H778" s="217"/>
      <c r="I778" s="217"/>
      <c r="J778" s="238"/>
      <c r="K778" s="217"/>
      <c r="L778" s="217"/>
      <c r="M778" s="195"/>
      <c r="N778" s="195"/>
      <c r="O778" s="195"/>
    </row>
    <row r="779" spans="1:15" ht="12.75" x14ac:dyDescent="0.2">
      <c r="A779" s="238"/>
      <c r="B779" s="217"/>
      <c r="C779" s="217"/>
      <c r="D779" s="217"/>
      <c r="E779" s="217"/>
      <c r="F779" s="217"/>
      <c r="G779" s="217"/>
      <c r="H779" s="217"/>
      <c r="I779" s="217"/>
      <c r="J779" s="238"/>
      <c r="K779" s="217"/>
      <c r="L779" s="217"/>
      <c r="M779" s="195"/>
      <c r="N779" s="195"/>
      <c r="O779" s="195"/>
    </row>
    <row r="780" spans="1:15" ht="12.75" x14ac:dyDescent="0.2">
      <c r="A780" s="238"/>
      <c r="B780" s="217"/>
      <c r="C780" s="217"/>
      <c r="D780" s="217"/>
      <c r="E780" s="217"/>
      <c r="F780" s="217"/>
      <c r="G780" s="217"/>
      <c r="H780" s="217"/>
      <c r="I780" s="217"/>
      <c r="J780" s="238"/>
      <c r="K780" s="217"/>
      <c r="L780" s="217"/>
      <c r="M780" s="195"/>
      <c r="N780" s="195"/>
      <c r="O780" s="195"/>
    </row>
    <row r="781" spans="1:15" ht="12.75" x14ac:dyDescent="0.2">
      <c r="A781" s="238"/>
      <c r="B781" s="217"/>
      <c r="C781" s="217"/>
      <c r="D781" s="217"/>
      <c r="E781" s="217"/>
      <c r="F781" s="217"/>
      <c r="G781" s="217"/>
      <c r="H781" s="217"/>
      <c r="I781" s="217"/>
      <c r="J781" s="238"/>
      <c r="K781" s="217"/>
      <c r="L781" s="217"/>
      <c r="M781" s="195"/>
      <c r="N781" s="195"/>
      <c r="O781" s="195"/>
    </row>
    <row r="782" spans="1:15" ht="12.75" x14ac:dyDescent="0.2">
      <c r="A782" s="238"/>
      <c r="B782" s="217"/>
      <c r="C782" s="217"/>
      <c r="D782" s="217"/>
      <c r="E782" s="217"/>
      <c r="F782" s="217"/>
      <c r="G782" s="217"/>
      <c r="H782" s="217"/>
      <c r="I782" s="217"/>
      <c r="J782" s="238"/>
      <c r="K782" s="217"/>
      <c r="L782" s="217"/>
      <c r="M782" s="195"/>
      <c r="N782" s="195"/>
      <c r="O782" s="195"/>
    </row>
    <row r="783" spans="1:15" ht="12.75" x14ac:dyDescent="0.2">
      <c r="A783" s="238"/>
      <c r="B783" s="217"/>
      <c r="C783" s="217"/>
      <c r="D783" s="217"/>
      <c r="E783" s="217"/>
      <c r="F783" s="217"/>
      <c r="G783" s="217"/>
      <c r="H783" s="217"/>
      <c r="I783" s="217"/>
      <c r="J783" s="238"/>
      <c r="K783" s="217"/>
      <c r="L783" s="217"/>
      <c r="M783" s="195"/>
      <c r="N783" s="195"/>
      <c r="O783" s="195"/>
    </row>
    <row r="784" spans="1:15" ht="12.75" x14ac:dyDescent="0.2">
      <c r="A784" s="238"/>
      <c r="B784" s="217"/>
      <c r="C784" s="217"/>
      <c r="D784" s="217"/>
      <c r="E784" s="217"/>
      <c r="F784" s="217"/>
      <c r="G784" s="217"/>
      <c r="H784" s="217"/>
      <c r="I784" s="217"/>
      <c r="J784" s="238"/>
      <c r="K784" s="217"/>
      <c r="L784" s="217"/>
      <c r="M784" s="195"/>
      <c r="N784" s="195"/>
      <c r="O784" s="195"/>
    </row>
    <row r="785" spans="1:15" ht="12.75" x14ac:dyDescent="0.2">
      <c r="A785" s="238"/>
      <c r="B785" s="217"/>
      <c r="C785" s="217"/>
      <c r="D785" s="217"/>
      <c r="E785" s="217"/>
      <c r="F785" s="217"/>
      <c r="G785" s="217"/>
      <c r="H785" s="217"/>
      <c r="I785" s="217"/>
      <c r="J785" s="238"/>
      <c r="K785" s="217"/>
      <c r="L785" s="217"/>
      <c r="M785" s="195"/>
      <c r="N785" s="195"/>
      <c r="O785" s="195"/>
    </row>
    <row r="786" spans="1:15" ht="12.75" x14ac:dyDescent="0.2">
      <c r="A786" s="238"/>
      <c r="B786" s="217"/>
      <c r="C786" s="217"/>
      <c r="D786" s="217"/>
      <c r="E786" s="217"/>
      <c r="F786" s="217"/>
      <c r="G786" s="217"/>
      <c r="H786" s="217"/>
      <c r="I786" s="217"/>
      <c r="J786" s="238"/>
      <c r="K786" s="217"/>
      <c r="L786" s="217"/>
      <c r="M786" s="195"/>
      <c r="N786" s="195"/>
      <c r="O786" s="195"/>
    </row>
    <row r="787" spans="1:15" ht="12.75" x14ac:dyDescent="0.2">
      <c r="A787" s="238"/>
      <c r="B787" s="217"/>
      <c r="C787" s="217"/>
      <c r="D787" s="217"/>
      <c r="E787" s="217"/>
      <c r="F787" s="217"/>
      <c r="G787" s="217"/>
      <c r="H787" s="217"/>
      <c r="I787" s="217"/>
      <c r="J787" s="238"/>
      <c r="K787" s="217"/>
      <c r="L787" s="217"/>
      <c r="M787" s="195"/>
      <c r="N787" s="195"/>
      <c r="O787" s="195"/>
    </row>
    <row r="788" spans="1:15" ht="12.75" x14ac:dyDescent="0.2">
      <c r="A788" s="238"/>
      <c r="B788" s="217"/>
      <c r="C788" s="217"/>
      <c r="D788" s="217"/>
      <c r="E788" s="217"/>
      <c r="F788" s="217"/>
      <c r="G788" s="217"/>
      <c r="H788" s="217"/>
      <c r="I788" s="217"/>
      <c r="J788" s="238"/>
      <c r="K788" s="217"/>
      <c r="L788" s="217"/>
      <c r="M788" s="195"/>
      <c r="N788" s="195"/>
      <c r="O788" s="195"/>
    </row>
    <row r="789" spans="1:15" ht="12.75" x14ac:dyDescent="0.2">
      <c r="A789" s="238"/>
      <c r="B789" s="217"/>
      <c r="C789" s="217"/>
      <c r="D789" s="217"/>
      <c r="E789" s="217"/>
      <c r="F789" s="217"/>
      <c r="G789" s="217"/>
      <c r="H789" s="217"/>
      <c r="I789" s="217"/>
      <c r="J789" s="238"/>
      <c r="K789" s="217"/>
      <c r="L789" s="217"/>
      <c r="M789" s="195"/>
      <c r="N789" s="195"/>
      <c r="O789" s="195"/>
    </row>
    <row r="790" spans="1:15" ht="12.75" x14ac:dyDescent="0.2">
      <c r="A790" s="238"/>
      <c r="B790" s="217"/>
      <c r="C790" s="217"/>
      <c r="D790" s="217"/>
      <c r="E790" s="217"/>
      <c r="F790" s="217"/>
      <c r="G790" s="217"/>
      <c r="H790" s="217"/>
      <c r="I790" s="217"/>
      <c r="J790" s="238"/>
      <c r="K790" s="217"/>
      <c r="L790" s="217"/>
      <c r="M790" s="195"/>
      <c r="N790" s="195"/>
      <c r="O790" s="195"/>
    </row>
    <row r="791" spans="1:15" ht="12.75" x14ac:dyDescent="0.2">
      <c r="A791" s="238"/>
      <c r="B791" s="217"/>
      <c r="C791" s="217"/>
      <c r="D791" s="217"/>
      <c r="E791" s="217"/>
      <c r="F791" s="217"/>
      <c r="G791" s="217"/>
      <c r="H791" s="217"/>
      <c r="I791" s="217"/>
      <c r="J791" s="238"/>
      <c r="K791" s="217"/>
      <c r="L791" s="217"/>
      <c r="M791" s="195"/>
      <c r="N791" s="195"/>
      <c r="O791" s="195"/>
    </row>
    <row r="792" spans="1:15" ht="12.75" x14ac:dyDescent="0.2">
      <c r="A792" s="238"/>
      <c r="B792" s="217"/>
      <c r="C792" s="217"/>
      <c r="D792" s="217"/>
      <c r="E792" s="217"/>
      <c r="F792" s="217"/>
      <c r="G792" s="217"/>
      <c r="H792" s="217"/>
      <c r="I792" s="217"/>
      <c r="J792" s="238"/>
      <c r="K792" s="217"/>
      <c r="L792" s="217"/>
      <c r="M792" s="195"/>
      <c r="N792" s="195"/>
      <c r="O792" s="195"/>
    </row>
    <row r="793" spans="1:15" ht="12.75" x14ac:dyDescent="0.2">
      <c r="A793" s="238"/>
      <c r="B793" s="217"/>
      <c r="C793" s="217"/>
      <c r="D793" s="217"/>
      <c r="E793" s="217"/>
      <c r="F793" s="217"/>
      <c r="G793" s="217"/>
      <c r="H793" s="217"/>
      <c r="I793" s="217"/>
      <c r="J793" s="238"/>
      <c r="K793" s="217"/>
      <c r="L793" s="217"/>
      <c r="M793" s="195"/>
      <c r="N793" s="195"/>
      <c r="O793" s="195"/>
    </row>
    <row r="794" spans="1:15" ht="12.75" x14ac:dyDescent="0.2">
      <c r="A794" s="238"/>
      <c r="B794" s="217"/>
      <c r="C794" s="217"/>
      <c r="D794" s="217"/>
      <c r="E794" s="217"/>
      <c r="F794" s="217"/>
      <c r="G794" s="217"/>
      <c r="H794" s="217"/>
      <c r="I794" s="217"/>
      <c r="J794" s="238"/>
      <c r="K794" s="217"/>
      <c r="L794" s="217"/>
      <c r="M794" s="195"/>
      <c r="N794" s="195"/>
      <c r="O794" s="195"/>
    </row>
    <row r="795" spans="1:15" ht="12.75" x14ac:dyDescent="0.2">
      <c r="A795" s="238"/>
      <c r="B795" s="217"/>
      <c r="C795" s="217"/>
      <c r="D795" s="217"/>
      <c r="E795" s="217"/>
      <c r="F795" s="217"/>
      <c r="G795" s="217"/>
      <c r="H795" s="217"/>
      <c r="I795" s="217"/>
      <c r="J795" s="238"/>
      <c r="K795" s="217"/>
      <c r="L795" s="217"/>
      <c r="M795" s="195"/>
      <c r="N795" s="195"/>
      <c r="O795" s="195"/>
    </row>
    <row r="796" spans="1:15" ht="12.75" x14ac:dyDescent="0.2">
      <c r="A796" s="238"/>
      <c r="B796" s="217"/>
      <c r="C796" s="217"/>
      <c r="D796" s="217"/>
      <c r="E796" s="217"/>
      <c r="F796" s="217"/>
      <c r="G796" s="217"/>
      <c r="H796" s="217"/>
      <c r="I796" s="217"/>
      <c r="J796" s="238"/>
      <c r="K796" s="217"/>
      <c r="L796" s="217"/>
      <c r="M796" s="195"/>
      <c r="N796" s="195"/>
      <c r="O796" s="195"/>
    </row>
    <row r="797" spans="1:15" ht="12.75" x14ac:dyDescent="0.2">
      <c r="A797" s="238"/>
      <c r="B797" s="217"/>
      <c r="C797" s="217"/>
      <c r="D797" s="217"/>
      <c r="E797" s="217"/>
      <c r="F797" s="217"/>
      <c r="G797" s="217"/>
      <c r="H797" s="217"/>
      <c r="I797" s="217"/>
      <c r="J797" s="238"/>
      <c r="K797" s="217"/>
      <c r="L797" s="217"/>
      <c r="M797" s="195"/>
      <c r="N797" s="195"/>
      <c r="O797" s="195"/>
    </row>
    <row r="798" spans="1:15" ht="12.75" x14ac:dyDescent="0.2">
      <c r="A798" s="238"/>
      <c r="B798" s="217"/>
      <c r="C798" s="217"/>
      <c r="D798" s="217"/>
      <c r="E798" s="217"/>
      <c r="F798" s="217"/>
      <c r="G798" s="217"/>
      <c r="H798" s="217"/>
      <c r="I798" s="217"/>
      <c r="J798" s="238"/>
      <c r="K798" s="217"/>
      <c r="L798" s="217"/>
      <c r="M798" s="195"/>
      <c r="N798" s="195"/>
      <c r="O798" s="195"/>
    </row>
    <row r="799" spans="1:15" ht="12.75" x14ac:dyDescent="0.2">
      <c r="A799" s="238"/>
      <c r="B799" s="217"/>
      <c r="C799" s="217"/>
      <c r="D799" s="217"/>
      <c r="E799" s="217"/>
      <c r="F799" s="217"/>
      <c r="G799" s="217"/>
      <c r="H799" s="217"/>
      <c r="I799" s="217"/>
      <c r="J799" s="238"/>
      <c r="K799" s="217"/>
      <c r="L799" s="217"/>
      <c r="M799" s="195"/>
      <c r="N799" s="195"/>
      <c r="O799" s="195"/>
    </row>
    <row r="800" spans="1:15" ht="12.75" x14ac:dyDescent="0.2">
      <c r="A800" s="238"/>
      <c r="B800" s="217"/>
      <c r="C800" s="217"/>
      <c r="D800" s="217"/>
      <c r="E800" s="217"/>
      <c r="F800" s="217"/>
      <c r="G800" s="217"/>
      <c r="H800" s="217"/>
      <c r="I800" s="217"/>
      <c r="J800" s="238"/>
      <c r="K800" s="217"/>
      <c r="L800" s="217"/>
      <c r="M800" s="195"/>
      <c r="N800" s="195"/>
      <c r="O800" s="195"/>
    </row>
    <row r="801" spans="1:15" ht="12.75" x14ac:dyDescent="0.2">
      <c r="A801" s="238"/>
      <c r="B801" s="217"/>
      <c r="C801" s="217"/>
      <c r="D801" s="217"/>
      <c r="E801" s="217"/>
      <c r="F801" s="217"/>
      <c r="G801" s="217"/>
      <c r="H801" s="217"/>
      <c r="I801" s="217"/>
      <c r="J801" s="238"/>
      <c r="K801" s="217"/>
      <c r="L801" s="217"/>
      <c r="M801" s="195"/>
      <c r="N801" s="195"/>
      <c r="O801" s="195"/>
    </row>
    <row r="802" spans="1:15" ht="12.75" x14ac:dyDescent="0.2">
      <c r="A802" s="238"/>
      <c r="B802" s="217"/>
      <c r="C802" s="217"/>
      <c r="D802" s="217"/>
      <c r="E802" s="217"/>
      <c r="F802" s="217"/>
      <c r="G802" s="217"/>
      <c r="H802" s="217"/>
      <c r="I802" s="217"/>
      <c r="J802" s="238"/>
      <c r="K802" s="217"/>
      <c r="L802" s="217"/>
      <c r="M802" s="195"/>
      <c r="N802" s="195"/>
      <c r="O802" s="195"/>
    </row>
    <row r="803" spans="1:15" ht="12.75" x14ac:dyDescent="0.2">
      <c r="A803" s="238"/>
      <c r="B803" s="217"/>
      <c r="C803" s="217"/>
      <c r="D803" s="217"/>
      <c r="E803" s="217"/>
      <c r="F803" s="217"/>
      <c r="G803" s="217"/>
      <c r="H803" s="217"/>
      <c r="I803" s="217"/>
      <c r="J803" s="238"/>
      <c r="K803" s="217"/>
      <c r="L803" s="217"/>
      <c r="M803" s="195"/>
      <c r="N803" s="195"/>
      <c r="O803" s="195"/>
    </row>
    <row r="804" spans="1:15" ht="12.75" x14ac:dyDescent="0.2">
      <c r="A804" s="238"/>
      <c r="B804" s="217"/>
      <c r="C804" s="217"/>
      <c r="D804" s="217"/>
      <c r="E804" s="217"/>
      <c r="F804" s="217"/>
      <c r="G804" s="217"/>
      <c r="H804" s="217"/>
      <c r="I804" s="217"/>
      <c r="J804" s="238"/>
      <c r="K804" s="217"/>
      <c r="L804" s="217"/>
      <c r="M804" s="195"/>
      <c r="N804" s="195"/>
      <c r="O804" s="195"/>
    </row>
    <row r="805" spans="1:15" ht="12.75" x14ac:dyDescent="0.2">
      <c r="A805" s="238"/>
      <c r="B805" s="217"/>
      <c r="C805" s="217"/>
      <c r="D805" s="217"/>
      <c r="E805" s="217"/>
      <c r="F805" s="217"/>
      <c r="G805" s="217"/>
      <c r="H805" s="217"/>
      <c r="I805" s="217"/>
      <c r="J805" s="238"/>
      <c r="K805" s="217"/>
      <c r="L805" s="217"/>
      <c r="M805" s="195"/>
      <c r="N805" s="195"/>
      <c r="O805" s="195"/>
    </row>
    <row r="806" spans="1:15" ht="12.75" x14ac:dyDescent="0.2">
      <c r="A806" s="238"/>
      <c r="B806" s="217"/>
      <c r="C806" s="217"/>
      <c r="D806" s="217"/>
      <c r="E806" s="217"/>
      <c r="F806" s="217"/>
      <c r="G806" s="217"/>
      <c r="H806" s="217"/>
      <c r="I806" s="217"/>
      <c r="J806" s="238"/>
      <c r="K806" s="217"/>
      <c r="L806" s="217"/>
      <c r="M806" s="195"/>
      <c r="N806" s="195"/>
      <c r="O806" s="195"/>
    </row>
    <row r="807" spans="1:15" ht="12.75" x14ac:dyDescent="0.2">
      <c r="A807" s="238"/>
      <c r="B807" s="217"/>
      <c r="C807" s="217"/>
      <c r="D807" s="217"/>
      <c r="E807" s="217"/>
      <c r="F807" s="217"/>
      <c r="G807" s="217"/>
      <c r="H807" s="217"/>
      <c r="I807" s="217"/>
      <c r="J807" s="238"/>
      <c r="K807" s="217"/>
      <c r="L807" s="217"/>
      <c r="M807" s="195"/>
      <c r="N807" s="195"/>
      <c r="O807" s="195"/>
    </row>
    <row r="808" spans="1:15" ht="12.75" x14ac:dyDescent="0.2">
      <c r="A808" s="238"/>
      <c r="B808" s="217"/>
      <c r="C808" s="217"/>
      <c r="D808" s="217"/>
      <c r="E808" s="217"/>
      <c r="F808" s="217"/>
      <c r="G808" s="217"/>
      <c r="H808" s="217"/>
      <c r="I808" s="217"/>
      <c r="J808" s="238"/>
      <c r="K808" s="217"/>
      <c r="L808" s="217"/>
      <c r="M808" s="195"/>
      <c r="N808" s="195"/>
      <c r="O808" s="195"/>
    </row>
    <row r="809" spans="1:15" ht="12.75" x14ac:dyDescent="0.2">
      <c r="A809" s="238"/>
      <c r="B809" s="217"/>
      <c r="C809" s="217"/>
      <c r="D809" s="217"/>
      <c r="E809" s="217"/>
      <c r="F809" s="217"/>
      <c r="G809" s="217"/>
      <c r="H809" s="217"/>
      <c r="I809" s="217"/>
      <c r="J809" s="238"/>
      <c r="K809" s="217"/>
      <c r="L809" s="217"/>
      <c r="M809" s="195"/>
      <c r="N809" s="195"/>
      <c r="O809" s="195"/>
    </row>
    <row r="810" spans="1:15" ht="12.75" x14ac:dyDescent="0.2">
      <c r="A810" s="238"/>
      <c r="B810" s="217"/>
      <c r="C810" s="217"/>
      <c r="D810" s="217"/>
      <c r="E810" s="217"/>
      <c r="F810" s="217"/>
      <c r="G810" s="217"/>
      <c r="H810" s="217"/>
      <c r="I810" s="217"/>
      <c r="J810" s="238"/>
      <c r="K810" s="217"/>
      <c r="L810" s="217"/>
      <c r="M810" s="195"/>
      <c r="N810" s="195"/>
      <c r="O810" s="195"/>
    </row>
    <row r="811" spans="1:15" ht="12.75" x14ac:dyDescent="0.2">
      <c r="A811" s="238"/>
      <c r="B811" s="217"/>
      <c r="C811" s="217"/>
      <c r="D811" s="217"/>
      <c r="E811" s="217"/>
      <c r="F811" s="217"/>
      <c r="G811" s="217"/>
      <c r="H811" s="217"/>
      <c r="I811" s="217"/>
      <c r="J811" s="238"/>
      <c r="K811" s="217"/>
      <c r="L811" s="217"/>
      <c r="M811" s="195"/>
      <c r="N811" s="195"/>
      <c r="O811" s="195"/>
    </row>
    <row r="812" spans="1:15" ht="12.75" x14ac:dyDescent="0.2">
      <c r="A812" s="238"/>
      <c r="B812" s="217"/>
      <c r="C812" s="217"/>
      <c r="D812" s="217"/>
      <c r="E812" s="217"/>
      <c r="F812" s="217"/>
      <c r="G812" s="217"/>
      <c r="H812" s="217"/>
      <c r="I812" s="217"/>
      <c r="J812" s="238"/>
      <c r="K812" s="217"/>
      <c r="L812" s="217"/>
      <c r="M812" s="195"/>
      <c r="N812" s="195"/>
      <c r="O812" s="195"/>
    </row>
    <row r="813" spans="1:15" ht="12.75" x14ac:dyDescent="0.2">
      <c r="A813" s="238"/>
      <c r="B813" s="217"/>
      <c r="C813" s="217"/>
      <c r="D813" s="217"/>
      <c r="E813" s="217"/>
      <c r="F813" s="217"/>
      <c r="G813" s="217"/>
      <c r="H813" s="217"/>
      <c r="I813" s="217"/>
      <c r="J813" s="238"/>
      <c r="K813" s="217"/>
      <c r="L813" s="217"/>
      <c r="M813" s="195"/>
      <c r="N813" s="195"/>
      <c r="O813" s="195"/>
    </row>
    <row r="814" spans="1:15" ht="12.75" x14ac:dyDescent="0.2">
      <c r="A814" s="238"/>
      <c r="B814" s="217"/>
      <c r="C814" s="217"/>
      <c r="D814" s="217"/>
      <c r="E814" s="217"/>
      <c r="F814" s="217"/>
      <c r="G814" s="217"/>
      <c r="H814" s="217"/>
      <c r="I814" s="217"/>
      <c r="J814" s="238"/>
      <c r="K814" s="217"/>
      <c r="L814" s="217"/>
      <c r="M814" s="195"/>
      <c r="N814" s="195"/>
      <c r="O814" s="195"/>
    </row>
    <row r="815" spans="1:15" ht="12.75" x14ac:dyDescent="0.2">
      <c r="A815" s="238"/>
      <c r="B815" s="217"/>
      <c r="C815" s="217"/>
      <c r="D815" s="217"/>
      <c r="E815" s="217"/>
      <c r="F815" s="217"/>
      <c r="G815" s="217"/>
      <c r="H815" s="217"/>
      <c r="I815" s="217"/>
      <c r="J815" s="238"/>
      <c r="K815" s="217"/>
      <c r="L815" s="217"/>
      <c r="M815" s="195"/>
      <c r="N815" s="195"/>
      <c r="O815" s="195"/>
    </row>
    <row r="816" spans="1:15" ht="12.75" x14ac:dyDescent="0.2">
      <c r="A816" s="238"/>
      <c r="B816" s="217"/>
      <c r="C816" s="217"/>
      <c r="D816" s="217"/>
      <c r="E816" s="217"/>
      <c r="F816" s="217"/>
      <c r="G816" s="217"/>
      <c r="H816" s="217"/>
      <c r="I816" s="217"/>
      <c r="J816" s="238"/>
      <c r="K816" s="217"/>
      <c r="L816" s="217"/>
      <c r="M816" s="195"/>
      <c r="N816" s="195"/>
      <c r="O816" s="195"/>
    </row>
    <row r="817" spans="1:15" ht="12.75" x14ac:dyDescent="0.2">
      <c r="A817" s="238"/>
      <c r="B817" s="217"/>
      <c r="C817" s="217"/>
      <c r="D817" s="217"/>
      <c r="E817" s="217"/>
      <c r="F817" s="217"/>
      <c r="G817" s="217"/>
      <c r="H817" s="217"/>
      <c r="I817" s="217"/>
      <c r="J817" s="238"/>
      <c r="K817" s="217"/>
      <c r="L817" s="217"/>
      <c r="M817" s="195"/>
      <c r="N817" s="195"/>
      <c r="O817" s="195"/>
    </row>
    <row r="818" spans="1:15" ht="12.75" x14ac:dyDescent="0.2">
      <c r="A818" s="238"/>
      <c r="B818" s="217"/>
      <c r="C818" s="217"/>
      <c r="D818" s="217"/>
      <c r="E818" s="217"/>
      <c r="F818" s="217"/>
      <c r="G818" s="217"/>
      <c r="H818" s="217"/>
      <c r="I818" s="217"/>
      <c r="J818" s="238"/>
      <c r="K818" s="217"/>
      <c r="L818" s="217"/>
      <c r="M818" s="195"/>
      <c r="N818" s="195"/>
      <c r="O818" s="195"/>
    </row>
    <row r="819" spans="1:15" ht="12.75" x14ac:dyDescent="0.2">
      <c r="A819" s="238"/>
      <c r="B819" s="217"/>
      <c r="C819" s="217"/>
      <c r="D819" s="217"/>
      <c r="E819" s="217"/>
      <c r="F819" s="217"/>
      <c r="G819" s="217"/>
      <c r="H819" s="217"/>
      <c r="I819" s="217"/>
      <c r="J819" s="238"/>
      <c r="K819" s="217"/>
      <c r="L819" s="217"/>
      <c r="M819" s="195"/>
      <c r="N819" s="195"/>
      <c r="O819" s="195"/>
    </row>
    <row r="820" spans="1:15" ht="12.75" x14ac:dyDescent="0.2">
      <c r="A820" s="238"/>
      <c r="B820" s="217"/>
      <c r="C820" s="217"/>
      <c r="D820" s="217"/>
      <c r="E820" s="217"/>
      <c r="F820" s="217"/>
      <c r="G820" s="217"/>
      <c r="H820" s="217"/>
      <c r="I820" s="217"/>
      <c r="J820" s="238"/>
      <c r="K820" s="217"/>
      <c r="L820" s="217"/>
      <c r="M820" s="195"/>
      <c r="N820" s="195"/>
      <c r="O820" s="195"/>
    </row>
    <row r="821" spans="1:15" ht="12.75" x14ac:dyDescent="0.2">
      <c r="A821" s="238"/>
      <c r="B821" s="217"/>
      <c r="C821" s="217"/>
      <c r="D821" s="217"/>
      <c r="E821" s="217"/>
      <c r="F821" s="217"/>
      <c r="G821" s="217"/>
      <c r="H821" s="217"/>
      <c r="I821" s="217"/>
      <c r="J821" s="238"/>
      <c r="K821" s="217"/>
      <c r="L821" s="217"/>
      <c r="M821" s="195"/>
      <c r="N821" s="195"/>
      <c r="O821" s="195"/>
    </row>
    <row r="822" spans="1:15" ht="12.75" x14ac:dyDescent="0.2">
      <c r="A822" s="238"/>
      <c r="B822" s="217"/>
      <c r="C822" s="217"/>
      <c r="D822" s="217"/>
      <c r="E822" s="217"/>
      <c r="F822" s="217"/>
      <c r="G822" s="217"/>
      <c r="H822" s="217"/>
      <c r="I822" s="217"/>
      <c r="J822" s="238"/>
      <c r="K822" s="217"/>
      <c r="L822" s="217"/>
      <c r="M822" s="195"/>
      <c r="N822" s="195"/>
      <c r="O822" s="195"/>
    </row>
    <row r="823" spans="1:15" ht="12.75" x14ac:dyDescent="0.2">
      <c r="A823" s="238"/>
      <c r="B823" s="217"/>
      <c r="C823" s="217"/>
      <c r="D823" s="217"/>
      <c r="E823" s="217"/>
      <c r="F823" s="217"/>
      <c r="G823" s="217"/>
      <c r="H823" s="217"/>
      <c r="I823" s="217"/>
      <c r="J823" s="238"/>
      <c r="K823" s="217"/>
      <c r="L823" s="217"/>
      <c r="M823" s="195"/>
      <c r="N823" s="195"/>
      <c r="O823" s="195"/>
    </row>
    <row r="824" spans="1:15" ht="12.75" x14ac:dyDescent="0.2">
      <c r="A824" s="238"/>
      <c r="B824" s="217"/>
      <c r="C824" s="217"/>
      <c r="D824" s="217"/>
      <c r="E824" s="217"/>
      <c r="F824" s="217"/>
      <c r="G824" s="217"/>
      <c r="H824" s="217"/>
      <c r="I824" s="217"/>
      <c r="J824" s="238"/>
      <c r="K824" s="217"/>
      <c r="L824" s="217"/>
      <c r="M824" s="195"/>
      <c r="N824" s="195"/>
      <c r="O824" s="195"/>
    </row>
    <row r="825" spans="1:15" ht="12.75" x14ac:dyDescent="0.2">
      <c r="A825" s="238"/>
      <c r="B825" s="217"/>
      <c r="C825" s="217"/>
      <c r="D825" s="217"/>
      <c r="E825" s="217"/>
      <c r="F825" s="217"/>
      <c r="G825" s="217"/>
      <c r="H825" s="217"/>
      <c r="I825" s="217"/>
      <c r="J825" s="238"/>
      <c r="K825" s="217"/>
      <c r="L825" s="217"/>
      <c r="M825" s="195"/>
      <c r="N825" s="195"/>
      <c r="O825" s="195"/>
    </row>
    <row r="826" spans="1:15" ht="12.75" x14ac:dyDescent="0.2">
      <c r="A826" s="238"/>
      <c r="B826" s="217"/>
      <c r="C826" s="217"/>
      <c r="D826" s="217"/>
      <c r="E826" s="217"/>
      <c r="F826" s="217"/>
      <c r="G826" s="217"/>
      <c r="H826" s="217"/>
      <c r="I826" s="217"/>
      <c r="J826" s="238"/>
      <c r="K826" s="217"/>
      <c r="L826" s="217"/>
      <c r="M826" s="195"/>
      <c r="N826" s="195"/>
      <c r="O826" s="195"/>
    </row>
    <row r="827" spans="1:15" ht="12.75" x14ac:dyDescent="0.2">
      <c r="A827" s="238"/>
      <c r="B827" s="217"/>
      <c r="C827" s="217"/>
      <c r="D827" s="217"/>
      <c r="E827" s="217"/>
      <c r="F827" s="217"/>
      <c r="G827" s="217"/>
      <c r="H827" s="217"/>
      <c r="I827" s="217"/>
      <c r="J827" s="238"/>
      <c r="K827" s="217"/>
      <c r="L827" s="217"/>
      <c r="M827" s="195"/>
      <c r="N827" s="195"/>
      <c r="O827" s="195"/>
    </row>
    <row r="828" spans="1:15" ht="12.75" x14ac:dyDescent="0.2">
      <c r="A828" s="238"/>
      <c r="B828" s="217"/>
      <c r="C828" s="217"/>
      <c r="D828" s="217"/>
      <c r="E828" s="217"/>
      <c r="F828" s="217"/>
      <c r="G828" s="217"/>
      <c r="H828" s="217"/>
      <c r="I828" s="217"/>
      <c r="J828" s="238"/>
      <c r="K828" s="217"/>
      <c r="L828" s="217"/>
      <c r="M828" s="195"/>
      <c r="N828" s="195"/>
      <c r="O828" s="195"/>
    </row>
    <row r="829" spans="1:15" ht="12.75" x14ac:dyDescent="0.2">
      <c r="A829" s="238"/>
      <c r="B829" s="217"/>
      <c r="C829" s="217"/>
      <c r="D829" s="217"/>
      <c r="E829" s="217"/>
      <c r="F829" s="217"/>
      <c r="G829" s="217"/>
      <c r="H829" s="217"/>
      <c r="I829" s="217"/>
      <c r="J829" s="238"/>
      <c r="K829" s="217"/>
      <c r="L829" s="217"/>
      <c r="M829" s="195"/>
      <c r="N829" s="195"/>
      <c r="O829" s="195"/>
    </row>
    <row r="830" spans="1:15" ht="12.75" x14ac:dyDescent="0.2">
      <c r="A830" s="238"/>
      <c r="B830" s="217"/>
      <c r="C830" s="217"/>
      <c r="D830" s="217"/>
      <c r="E830" s="217"/>
      <c r="F830" s="217"/>
      <c r="G830" s="217"/>
      <c r="H830" s="217"/>
      <c r="I830" s="217"/>
      <c r="J830" s="238"/>
      <c r="K830" s="217"/>
      <c r="L830" s="217"/>
      <c r="M830" s="195"/>
      <c r="N830" s="195"/>
      <c r="O830" s="195"/>
    </row>
    <row r="831" spans="1:15" ht="12.75" x14ac:dyDescent="0.2">
      <c r="A831" s="238"/>
      <c r="B831" s="217"/>
      <c r="C831" s="217"/>
      <c r="D831" s="217"/>
      <c r="E831" s="217"/>
      <c r="F831" s="217"/>
      <c r="G831" s="217"/>
      <c r="H831" s="217"/>
      <c r="I831" s="217"/>
      <c r="J831" s="238"/>
      <c r="K831" s="217"/>
      <c r="L831" s="217"/>
      <c r="M831" s="195"/>
      <c r="N831" s="195"/>
      <c r="O831" s="195"/>
    </row>
    <row r="832" spans="1:15" ht="12.75" x14ac:dyDescent="0.2">
      <c r="A832" s="238"/>
      <c r="B832" s="217"/>
      <c r="C832" s="217"/>
      <c r="D832" s="217"/>
      <c r="E832" s="217"/>
      <c r="F832" s="217"/>
      <c r="G832" s="217"/>
      <c r="H832" s="217"/>
      <c r="I832" s="217"/>
      <c r="J832" s="238"/>
      <c r="K832" s="217"/>
      <c r="L832" s="217"/>
      <c r="M832" s="195"/>
      <c r="N832" s="195"/>
      <c r="O832" s="195"/>
    </row>
    <row r="833" spans="1:15" ht="12.75" x14ac:dyDescent="0.2">
      <c r="A833" s="238"/>
      <c r="B833" s="217"/>
      <c r="C833" s="217"/>
      <c r="D833" s="217"/>
      <c r="E833" s="217"/>
      <c r="F833" s="217"/>
      <c r="G833" s="217"/>
      <c r="H833" s="217"/>
      <c r="I833" s="217"/>
      <c r="J833" s="238"/>
      <c r="K833" s="217"/>
      <c r="L833" s="217"/>
      <c r="M833" s="195"/>
      <c r="N833" s="195"/>
      <c r="O833" s="195"/>
    </row>
    <row r="834" spans="1:15" ht="12.75" x14ac:dyDescent="0.2">
      <c r="A834" s="238"/>
      <c r="B834" s="217"/>
      <c r="C834" s="217"/>
      <c r="D834" s="217"/>
      <c r="E834" s="217"/>
      <c r="F834" s="217"/>
      <c r="G834" s="217"/>
      <c r="H834" s="217"/>
      <c r="I834" s="217"/>
      <c r="J834" s="238"/>
      <c r="K834" s="217"/>
      <c r="L834" s="217"/>
      <c r="M834" s="195"/>
      <c r="N834" s="195"/>
      <c r="O834" s="195"/>
    </row>
    <row r="835" spans="1:15" ht="12.75" x14ac:dyDescent="0.2">
      <c r="A835" s="238"/>
      <c r="B835" s="217"/>
      <c r="C835" s="217"/>
      <c r="D835" s="217"/>
      <c r="E835" s="217"/>
      <c r="F835" s="217"/>
      <c r="G835" s="217"/>
      <c r="H835" s="217"/>
      <c r="I835" s="217"/>
      <c r="J835" s="238"/>
      <c r="K835" s="217"/>
      <c r="L835" s="217"/>
      <c r="M835" s="195"/>
      <c r="N835" s="195"/>
      <c r="O835" s="195"/>
    </row>
    <row r="836" spans="1:15" ht="12.75" x14ac:dyDescent="0.2">
      <c r="A836" s="238"/>
      <c r="B836" s="217"/>
      <c r="C836" s="217"/>
      <c r="D836" s="217"/>
      <c r="E836" s="217"/>
      <c r="F836" s="217"/>
      <c r="G836" s="217"/>
      <c r="H836" s="217"/>
      <c r="I836" s="217"/>
      <c r="J836" s="238"/>
      <c r="K836" s="217"/>
      <c r="L836" s="217"/>
      <c r="M836" s="195"/>
      <c r="N836" s="195"/>
      <c r="O836" s="195"/>
    </row>
    <row r="837" spans="1:15" ht="12.75" x14ac:dyDescent="0.2">
      <c r="A837" s="238"/>
      <c r="B837" s="217"/>
      <c r="C837" s="217"/>
      <c r="D837" s="217"/>
      <c r="E837" s="217"/>
      <c r="F837" s="217"/>
      <c r="G837" s="217"/>
      <c r="H837" s="217"/>
      <c r="I837" s="217"/>
      <c r="J837" s="238"/>
      <c r="K837" s="217"/>
      <c r="L837" s="217"/>
      <c r="M837" s="195"/>
      <c r="N837" s="195"/>
      <c r="O837" s="195"/>
    </row>
    <row r="838" spans="1:15" ht="12.75" x14ac:dyDescent="0.2">
      <c r="A838" s="238"/>
      <c r="B838" s="217"/>
      <c r="C838" s="217"/>
      <c r="D838" s="217"/>
      <c r="E838" s="217"/>
      <c r="F838" s="217"/>
      <c r="G838" s="217"/>
      <c r="H838" s="217"/>
      <c r="I838" s="217"/>
      <c r="J838" s="238"/>
      <c r="K838" s="217"/>
      <c r="L838" s="217"/>
      <c r="M838" s="195"/>
      <c r="N838" s="195"/>
      <c r="O838" s="195"/>
    </row>
    <row r="839" spans="1:15" ht="12.75" x14ac:dyDescent="0.2">
      <c r="A839" s="238"/>
      <c r="B839" s="217"/>
      <c r="C839" s="217"/>
      <c r="D839" s="217"/>
      <c r="E839" s="217"/>
      <c r="F839" s="217"/>
      <c r="G839" s="217"/>
      <c r="H839" s="217"/>
      <c r="I839" s="217"/>
      <c r="J839" s="238"/>
      <c r="K839" s="217"/>
      <c r="L839" s="217"/>
      <c r="M839" s="195"/>
      <c r="N839" s="195"/>
      <c r="O839" s="195"/>
    </row>
    <row r="840" spans="1:15" ht="12.75" x14ac:dyDescent="0.2">
      <c r="A840" s="238"/>
      <c r="B840" s="217"/>
      <c r="C840" s="217"/>
      <c r="D840" s="217"/>
      <c r="E840" s="217"/>
      <c r="F840" s="217"/>
      <c r="G840" s="217"/>
      <c r="H840" s="217"/>
      <c r="I840" s="217"/>
      <c r="J840" s="238"/>
      <c r="K840" s="217"/>
      <c r="L840" s="217"/>
      <c r="M840" s="195"/>
      <c r="N840" s="195"/>
      <c r="O840" s="195"/>
    </row>
    <row r="841" spans="1:15" ht="12.75" x14ac:dyDescent="0.2">
      <c r="A841" s="238"/>
      <c r="B841" s="217"/>
      <c r="C841" s="217"/>
      <c r="D841" s="217"/>
      <c r="E841" s="217"/>
      <c r="F841" s="217"/>
      <c r="G841" s="217"/>
      <c r="H841" s="217"/>
      <c r="I841" s="217"/>
      <c r="J841" s="238"/>
      <c r="K841" s="217"/>
      <c r="L841" s="217"/>
      <c r="M841" s="195"/>
      <c r="N841" s="195"/>
      <c r="O841" s="195"/>
    </row>
    <row r="842" spans="1:15" ht="12.75" x14ac:dyDescent="0.2">
      <c r="A842" s="238"/>
      <c r="B842" s="217"/>
      <c r="C842" s="217"/>
      <c r="D842" s="217"/>
      <c r="E842" s="217"/>
      <c r="F842" s="217"/>
      <c r="G842" s="217"/>
      <c r="H842" s="217"/>
      <c r="I842" s="217"/>
      <c r="J842" s="238"/>
      <c r="K842" s="217"/>
      <c r="L842" s="217"/>
      <c r="M842" s="195"/>
      <c r="N842" s="195"/>
      <c r="O842" s="195"/>
    </row>
    <row r="843" spans="1:15" ht="12.75" x14ac:dyDescent="0.2">
      <c r="A843" s="238"/>
      <c r="B843" s="217"/>
      <c r="C843" s="217"/>
      <c r="D843" s="217"/>
      <c r="E843" s="217"/>
      <c r="F843" s="217"/>
      <c r="G843" s="217"/>
      <c r="H843" s="217"/>
      <c r="I843" s="217"/>
      <c r="J843" s="238"/>
      <c r="K843" s="217"/>
      <c r="L843" s="217"/>
      <c r="M843" s="195"/>
      <c r="N843" s="195"/>
      <c r="O843" s="195"/>
    </row>
    <row r="844" spans="1:15" ht="12.75" x14ac:dyDescent="0.2">
      <c r="A844" s="238"/>
      <c r="B844" s="217"/>
      <c r="C844" s="217"/>
      <c r="D844" s="217"/>
      <c r="E844" s="217"/>
      <c r="F844" s="217"/>
      <c r="G844" s="217"/>
      <c r="H844" s="217"/>
      <c r="I844" s="217"/>
      <c r="J844" s="238"/>
      <c r="K844" s="217"/>
      <c r="L844" s="217"/>
      <c r="M844" s="195"/>
      <c r="N844" s="195"/>
      <c r="O844" s="195"/>
    </row>
    <row r="845" spans="1:15" ht="12.75" x14ac:dyDescent="0.2">
      <c r="A845" s="238"/>
      <c r="B845" s="217"/>
      <c r="C845" s="217"/>
      <c r="D845" s="217"/>
      <c r="E845" s="217"/>
      <c r="F845" s="217"/>
      <c r="G845" s="217"/>
      <c r="H845" s="217"/>
      <c r="I845" s="217"/>
      <c r="J845" s="238"/>
      <c r="K845" s="217"/>
      <c r="L845" s="217"/>
      <c r="M845" s="195"/>
      <c r="N845" s="195"/>
      <c r="O845" s="195"/>
    </row>
    <row r="846" spans="1:15" ht="12.75" x14ac:dyDescent="0.2">
      <c r="A846" s="238"/>
      <c r="B846" s="217"/>
      <c r="C846" s="217"/>
      <c r="D846" s="217"/>
      <c r="E846" s="217"/>
      <c r="F846" s="217"/>
      <c r="G846" s="217"/>
      <c r="H846" s="217"/>
      <c r="I846" s="217"/>
      <c r="J846" s="238"/>
      <c r="K846" s="217"/>
      <c r="L846" s="217"/>
      <c r="M846" s="195"/>
      <c r="N846" s="195"/>
      <c r="O846" s="195"/>
    </row>
    <row r="847" spans="1:15" ht="12.75" x14ac:dyDescent="0.2">
      <c r="A847" s="238"/>
      <c r="B847" s="217"/>
      <c r="C847" s="217"/>
      <c r="D847" s="217"/>
      <c r="E847" s="217"/>
      <c r="F847" s="217"/>
      <c r="G847" s="217"/>
      <c r="H847" s="217"/>
      <c r="I847" s="217"/>
      <c r="J847" s="238"/>
      <c r="K847" s="217"/>
      <c r="L847" s="217"/>
      <c r="M847" s="195"/>
      <c r="N847" s="195"/>
      <c r="O847" s="195"/>
    </row>
    <row r="848" spans="1:15" ht="12.75" x14ac:dyDescent="0.2">
      <c r="A848" s="238"/>
      <c r="B848" s="217"/>
      <c r="C848" s="217"/>
      <c r="D848" s="217"/>
      <c r="E848" s="217"/>
      <c r="F848" s="217"/>
      <c r="G848" s="217"/>
      <c r="H848" s="217"/>
      <c r="I848" s="217"/>
      <c r="J848" s="238"/>
      <c r="K848" s="217"/>
      <c r="L848" s="217"/>
      <c r="M848" s="195"/>
      <c r="N848" s="195"/>
      <c r="O848" s="195"/>
    </row>
    <row r="849" spans="1:15" ht="12.75" x14ac:dyDescent="0.2">
      <c r="A849" s="238"/>
      <c r="B849" s="217"/>
      <c r="C849" s="217"/>
      <c r="D849" s="217"/>
      <c r="E849" s="217"/>
      <c r="F849" s="217"/>
      <c r="G849" s="217"/>
      <c r="H849" s="217"/>
      <c r="I849" s="217"/>
      <c r="J849" s="238"/>
      <c r="K849" s="217"/>
      <c r="L849" s="217"/>
      <c r="M849" s="195"/>
      <c r="N849" s="195"/>
      <c r="O849" s="195"/>
    </row>
    <row r="850" spans="1:15" ht="12.75" x14ac:dyDescent="0.2">
      <c r="A850" s="238"/>
      <c r="B850" s="217"/>
      <c r="C850" s="217"/>
      <c r="D850" s="217"/>
      <c r="E850" s="217"/>
      <c r="F850" s="217"/>
      <c r="G850" s="217"/>
      <c r="H850" s="217"/>
      <c r="I850" s="217"/>
      <c r="J850" s="238"/>
      <c r="K850" s="217"/>
      <c r="L850" s="217"/>
      <c r="M850" s="195"/>
      <c r="N850" s="195"/>
      <c r="O850" s="195"/>
    </row>
    <row r="851" spans="1:15" ht="12.75" x14ac:dyDescent="0.2">
      <c r="A851" s="238"/>
      <c r="B851" s="217"/>
      <c r="C851" s="217"/>
      <c r="D851" s="217"/>
      <c r="E851" s="217"/>
      <c r="F851" s="217"/>
      <c r="G851" s="217"/>
      <c r="H851" s="217"/>
      <c r="I851" s="217"/>
      <c r="J851" s="238"/>
      <c r="K851" s="217"/>
      <c r="L851" s="217"/>
      <c r="M851" s="195"/>
      <c r="N851" s="195"/>
      <c r="O851" s="195"/>
    </row>
    <row r="852" spans="1:15" ht="12.75" x14ac:dyDescent="0.2">
      <c r="A852" s="238"/>
      <c r="B852" s="217"/>
      <c r="C852" s="217"/>
      <c r="D852" s="217"/>
      <c r="E852" s="217"/>
      <c r="F852" s="217"/>
      <c r="G852" s="217"/>
      <c r="H852" s="217"/>
      <c r="I852" s="217"/>
      <c r="J852" s="238"/>
      <c r="K852" s="217"/>
      <c r="L852" s="217"/>
      <c r="M852" s="195"/>
      <c r="N852" s="195"/>
      <c r="O852" s="195"/>
    </row>
    <row r="853" spans="1:15" ht="12.75" x14ac:dyDescent="0.2">
      <c r="A853" s="238"/>
      <c r="B853" s="217"/>
      <c r="C853" s="217"/>
      <c r="D853" s="217"/>
      <c r="E853" s="217"/>
      <c r="F853" s="217"/>
      <c r="G853" s="217"/>
      <c r="H853" s="217"/>
      <c r="I853" s="217"/>
      <c r="J853" s="238"/>
      <c r="K853" s="217"/>
      <c r="L853" s="217"/>
      <c r="M853" s="195"/>
      <c r="N853" s="195"/>
      <c r="O853" s="195"/>
    </row>
    <row r="854" spans="1:15" ht="12.75" x14ac:dyDescent="0.2">
      <c r="A854" s="238"/>
      <c r="B854" s="217"/>
      <c r="C854" s="217"/>
      <c r="D854" s="217"/>
      <c r="E854" s="217"/>
      <c r="F854" s="217"/>
      <c r="G854" s="217"/>
      <c r="H854" s="217"/>
      <c r="I854" s="217"/>
      <c r="J854" s="238"/>
      <c r="K854" s="217"/>
      <c r="L854" s="217"/>
      <c r="M854" s="195"/>
      <c r="N854" s="195"/>
      <c r="O854" s="195"/>
    </row>
    <row r="855" spans="1:15" ht="12.75" x14ac:dyDescent="0.2">
      <c r="A855" s="238"/>
      <c r="B855" s="217"/>
      <c r="C855" s="217"/>
      <c r="D855" s="217"/>
      <c r="E855" s="217"/>
      <c r="F855" s="217"/>
      <c r="G855" s="217"/>
      <c r="H855" s="217"/>
      <c r="I855" s="217"/>
      <c r="J855" s="238"/>
      <c r="K855" s="217"/>
      <c r="L855" s="217"/>
      <c r="M855" s="195"/>
      <c r="N855" s="195"/>
      <c r="O855" s="195"/>
    </row>
    <row r="856" spans="1:15" ht="12.75" x14ac:dyDescent="0.2">
      <c r="A856" s="238"/>
      <c r="B856" s="217"/>
      <c r="C856" s="217"/>
      <c r="D856" s="217"/>
      <c r="E856" s="217"/>
      <c r="F856" s="217"/>
      <c r="G856" s="217"/>
      <c r="H856" s="217"/>
      <c r="I856" s="217"/>
      <c r="J856" s="238"/>
      <c r="K856" s="217"/>
      <c r="L856" s="217"/>
      <c r="M856" s="195"/>
      <c r="N856" s="195"/>
      <c r="O856" s="195"/>
    </row>
    <row r="857" spans="1:15" ht="12.75" x14ac:dyDescent="0.2">
      <c r="A857" s="238"/>
      <c r="B857" s="217"/>
      <c r="C857" s="217"/>
      <c r="D857" s="217"/>
      <c r="E857" s="217"/>
      <c r="F857" s="217"/>
      <c r="G857" s="217"/>
      <c r="H857" s="217"/>
      <c r="I857" s="217"/>
      <c r="J857" s="238"/>
      <c r="K857" s="217"/>
      <c r="L857" s="217"/>
      <c r="M857" s="195"/>
      <c r="N857" s="195"/>
      <c r="O857" s="195"/>
    </row>
    <row r="858" spans="1:15" ht="12.75" x14ac:dyDescent="0.2">
      <c r="A858" s="238"/>
      <c r="B858" s="217"/>
      <c r="C858" s="217"/>
      <c r="D858" s="217"/>
      <c r="E858" s="217"/>
      <c r="F858" s="217"/>
      <c r="G858" s="217"/>
      <c r="H858" s="217"/>
      <c r="I858" s="217"/>
      <c r="J858" s="238"/>
      <c r="K858" s="217"/>
      <c r="L858" s="217"/>
      <c r="M858" s="195"/>
      <c r="N858" s="195"/>
      <c r="O858" s="195"/>
    </row>
    <row r="859" spans="1:15" ht="12.75" x14ac:dyDescent="0.2">
      <c r="A859" s="238"/>
      <c r="B859" s="217"/>
      <c r="C859" s="217"/>
      <c r="D859" s="217"/>
      <c r="E859" s="217"/>
      <c r="F859" s="217"/>
      <c r="G859" s="217"/>
      <c r="H859" s="217"/>
      <c r="I859" s="217"/>
      <c r="J859" s="238"/>
      <c r="K859" s="217"/>
      <c r="L859" s="217"/>
      <c r="M859" s="195"/>
      <c r="N859" s="195"/>
      <c r="O859" s="195"/>
    </row>
    <row r="860" spans="1:15" ht="12.75" x14ac:dyDescent="0.2">
      <c r="A860" s="238"/>
      <c r="B860" s="217"/>
      <c r="C860" s="217"/>
      <c r="D860" s="217"/>
      <c r="E860" s="217"/>
      <c r="F860" s="217"/>
      <c r="G860" s="217"/>
      <c r="H860" s="217"/>
      <c r="I860" s="217"/>
      <c r="J860" s="238"/>
      <c r="K860" s="217"/>
      <c r="L860" s="217"/>
      <c r="M860" s="195"/>
      <c r="N860" s="195"/>
      <c r="O860" s="195"/>
    </row>
    <row r="861" spans="1:15" ht="12.75" x14ac:dyDescent="0.2">
      <c r="A861" s="238"/>
      <c r="B861" s="217"/>
      <c r="C861" s="217"/>
      <c r="D861" s="217"/>
      <c r="E861" s="217"/>
      <c r="F861" s="217"/>
      <c r="G861" s="217"/>
      <c r="H861" s="217"/>
      <c r="I861" s="217"/>
      <c r="J861" s="238"/>
      <c r="K861" s="217"/>
      <c r="L861" s="217"/>
      <c r="M861" s="195"/>
      <c r="N861" s="195"/>
      <c r="O861" s="195"/>
    </row>
    <row r="862" spans="1:15" ht="12.75" x14ac:dyDescent="0.2">
      <c r="A862" s="238"/>
      <c r="B862" s="217"/>
      <c r="C862" s="217"/>
      <c r="D862" s="217"/>
      <c r="E862" s="217"/>
      <c r="F862" s="217"/>
      <c r="G862" s="217"/>
      <c r="H862" s="217"/>
      <c r="I862" s="217"/>
      <c r="J862" s="238"/>
      <c r="K862" s="217"/>
      <c r="L862" s="217"/>
      <c r="M862" s="195"/>
      <c r="N862" s="195"/>
      <c r="O862" s="195"/>
    </row>
    <row r="863" spans="1:15" ht="12.75" x14ac:dyDescent="0.2">
      <c r="A863" s="238"/>
      <c r="B863" s="217"/>
      <c r="C863" s="217"/>
      <c r="D863" s="217"/>
      <c r="E863" s="217"/>
      <c r="F863" s="217"/>
      <c r="G863" s="217"/>
      <c r="H863" s="217"/>
      <c r="I863" s="217"/>
      <c r="J863" s="238"/>
      <c r="K863" s="217"/>
      <c r="L863" s="217"/>
      <c r="M863" s="195"/>
      <c r="N863" s="195"/>
      <c r="O863" s="195"/>
    </row>
    <row r="864" spans="1:15" ht="12.75" x14ac:dyDescent="0.2">
      <c r="A864" s="238"/>
      <c r="B864" s="217"/>
      <c r="C864" s="217"/>
      <c r="D864" s="217"/>
      <c r="E864" s="217"/>
      <c r="F864" s="217"/>
      <c r="G864" s="217"/>
      <c r="H864" s="217"/>
      <c r="I864" s="217"/>
      <c r="J864" s="238"/>
      <c r="K864" s="217"/>
      <c r="L864" s="217"/>
      <c r="M864" s="195"/>
      <c r="N864" s="195"/>
      <c r="O864" s="195"/>
    </row>
    <row r="865" spans="1:15" ht="12.75" x14ac:dyDescent="0.2">
      <c r="A865" s="238"/>
      <c r="B865" s="217"/>
      <c r="C865" s="217"/>
      <c r="D865" s="217"/>
      <c r="E865" s="217"/>
      <c r="F865" s="217"/>
      <c r="G865" s="217"/>
      <c r="H865" s="217"/>
      <c r="I865" s="217"/>
      <c r="J865" s="238"/>
      <c r="K865" s="217"/>
      <c r="L865" s="217"/>
      <c r="M865" s="195"/>
      <c r="N865" s="195"/>
      <c r="O865" s="195"/>
    </row>
    <row r="866" spans="1:15" ht="12.75" x14ac:dyDescent="0.2">
      <c r="A866" s="238"/>
      <c r="B866" s="217"/>
      <c r="C866" s="217"/>
      <c r="D866" s="217"/>
      <c r="E866" s="217"/>
      <c r="F866" s="217"/>
      <c r="G866" s="217"/>
      <c r="H866" s="217"/>
      <c r="I866" s="217"/>
      <c r="J866" s="238"/>
      <c r="K866" s="217"/>
      <c r="L866" s="217"/>
      <c r="M866" s="195"/>
      <c r="N866" s="195"/>
      <c r="O866" s="195"/>
    </row>
    <row r="867" spans="1:15" ht="12.75" x14ac:dyDescent="0.2">
      <c r="A867" s="238"/>
      <c r="B867" s="217"/>
      <c r="C867" s="217"/>
      <c r="D867" s="217"/>
      <c r="E867" s="217"/>
      <c r="F867" s="217"/>
      <c r="G867" s="217"/>
      <c r="H867" s="217"/>
      <c r="I867" s="217"/>
      <c r="J867" s="238"/>
      <c r="K867" s="217"/>
      <c r="L867" s="217"/>
      <c r="M867" s="195"/>
      <c r="N867" s="195"/>
      <c r="O867" s="195"/>
    </row>
    <row r="868" spans="1:15" ht="12.75" x14ac:dyDescent="0.2">
      <c r="A868" s="238"/>
      <c r="B868" s="217"/>
      <c r="C868" s="217"/>
      <c r="D868" s="217"/>
      <c r="E868" s="217"/>
      <c r="F868" s="217"/>
      <c r="G868" s="217"/>
      <c r="H868" s="217"/>
      <c r="I868" s="217"/>
      <c r="J868" s="238"/>
      <c r="K868" s="217"/>
      <c r="L868" s="217"/>
      <c r="M868" s="195"/>
      <c r="N868" s="195"/>
      <c r="O868" s="195"/>
    </row>
    <row r="869" spans="1:15" ht="12.75" x14ac:dyDescent="0.2">
      <c r="A869" s="238"/>
      <c r="B869" s="217"/>
      <c r="C869" s="217"/>
      <c r="D869" s="217"/>
      <c r="E869" s="217"/>
      <c r="F869" s="217"/>
      <c r="G869" s="217"/>
      <c r="H869" s="217"/>
      <c r="I869" s="217"/>
      <c r="J869" s="238"/>
      <c r="K869" s="217"/>
      <c r="L869" s="217"/>
      <c r="M869" s="195"/>
      <c r="N869" s="195"/>
      <c r="O869" s="195"/>
    </row>
    <row r="870" spans="1:15" ht="12.75" x14ac:dyDescent="0.2">
      <c r="A870" s="238"/>
      <c r="B870" s="217"/>
      <c r="C870" s="217"/>
      <c r="D870" s="217"/>
      <c r="E870" s="217"/>
      <c r="F870" s="217"/>
      <c r="G870" s="217"/>
      <c r="H870" s="217"/>
      <c r="I870" s="217"/>
      <c r="J870" s="238"/>
      <c r="K870" s="217"/>
      <c r="L870" s="217"/>
      <c r="M870" s="195"/>
      <c r="N870" s="195"/>
      <c r="O870" s="195"/>
    </row>
    <row r="871" spans="1:15" ht="12.75" x14ac:dyDescent="0.2">
      <c r="A871" s="238"/>
      <c r="B871" s="217"/>
      <c r="C871" s="217"/>
      <c r="D871" s="217"/>
      <c r="E871" s="217"/>
      <c r="F871" s="217"/>
      <c r="G871" s="217"/>
      <c r="H871" s="217"/>
      <c r="I871" s="217"/>
      <c r="J871" s="238"/>
      <c r="K871" s="217"/>
      <c r="L871" s="217"/>
      <c r="M871" s="195"/>
      <c r="N871" s="195"/>
      <c r="O871" s="195"/>
    </row>
    <row r="872" spans="1:15" ht="12.75" x14ac:dyDescent="0.2">
      <c r="A872" s="238"/>
      <c r="B872" s="217"/>
      <c r="C872" s="217"/>
      <c r="D872" s="217"/>
      <c r="E872" s="217"/>
      <c r="F872" s="217"/>
      <c r="G872" s="217"/>
      <c r="H872" s="217"/>
      <c r="I872" s="217"/>
      <c r="J872" s="238"/>
      <c r="K872" s="217"/>
      <c r="L872" s="217"/>
      <c r="M872" s="195"/>
      <c r="N872" s="195"/>
      <c r="O872" s="195"/>
    </row>
    <row r="873" spans="1:15" ht="12.75" x14ac:dyDescent="0.2">
      <c r="A873" s="238"/>
      <c r="B873" s="217"/>
      <c r="C873" s="217"/>
      <c r="D873" s="217"/>
      <c r="E873" s="217"/>
      <c r="F873" s="217"/>
      <c r="G873" s="217"/>
      <c r="H873" s="217"/>
      <c r="I873" s="217"/>
      <c r="J873" s="238"/>
      <c r="K873" s="217"/>
      <c r="L873" s="217"/>
      <c r="M873" s="195"/>
      <c r="N873" s="195"/>
      <c r="O873" s="195"/>
    </row>
    <row r="874" spans="1:15" ht="12.75" x14ac:dyDescent="0.2">
      <c r="A874" s="238"/>
      <c r="B874" s="217"/>
      <c r="C874" s="217"/>
      <c r="D874" s="217"/>
      <c r="E874" s="217"/>
      <c r="F874" s="217"/>
      <c r="G874" s="217"/>
      <c r="H874" s="217"/>
      <c r="I874" s="217"/>
      <c r="J874" s="238"/>
      <c r="K874" s="217"/>
      <c r="L874" s="217"/>
      <c r="M874" s="195"/>
      <c r="N874" s="195"/>
      <c r="O874" s="195"/>
    </row>
    <row r="875" spans="1:15" ht="12.75" x14ac:dyDescent="0.2">
      <c r="A875" s="238"/>
      <c r="B875" s="217"/>
      <c r="C875" s="217"/>
      <c r="D875" s="217"/>
      <c r="E875" s="217"/>
      <c r="F875" s="217"/>
      <c r="G875" s="217"/>
      <c r="H875" s="217"/>
      <c r="I875" s="217"/>
      <c r="J875" s="238"/>
      <c r="K875" s="217"/>
      <c r="L875" s="217"/>
      <c r="M875" s="195"/>
      <c r="N875" s="195"/>
      <c r="O875" s="195"/>
    </row>
    <row r="876" spans="1:15" ht="12.75" x14ac:dyDescent="0.2">
      <c r="A876" s="238"/>
      <c r="B876" s="217"/>
      <c r="C876" s="217"/>
      <c r="D876" s="217"/>
      <c r="E876" s="217"/>
      <c r="F876" s="217"/>
      <c r="G876" s="217"/>
      <c r="H876" s="217"/>
      <c r="I876" s="217"/>
      <c r="J876" s="238"/>
      <c r="K876" s="217"/>
      <c r="L876" s="217"/>
      <c r="M876" s="195"/>
      <c r="N876" s="195"/>
      <c r="O876" s="195"/>
    </row>
    <row r="877" spans="1:15" ht="12.75" x14ac:dyDescent="0.2">
      <c r="A877" s="238"/>
      <c r="B877" s="217"/>
      <c r="C877" s="217"/>
      <c r="D877" s="217"/>
      <c r="E877" s="217"/>
      <c r="F877" s="217"/>
      <c r="G877" s="217"/>
      <c r="H877" s="217"/>
      <c r="I877" s="217"/>
      <c r="J877" s="238"/>
      <c r="K877" s="217"/>
      <c r="L877" s="217"/>
      <c r="M877" s="195"/>
      <c r="N877" s="195"/>
      <c r="O877" s="195"/>
    </row>
    <row r="878" spans="1:15" ht="12.75" x14ac:dyDescent="0.2">
      <c r="A878" s="238"/>
      <c r="B878" s="217"/>
      <c r="C878" s="217"/>
      <c r="D878" s="217"/>
      <c r="E878" s="217"/>
      <c r="F878" s="217"/>
      <c r="G878" s="217"/>
      <c r="H878" s="217"/>
      <c r="I878" s="217"/>
      <c r="J878" s="238"/>
      <c r="K878" s="217"/>
      <c r="L878" s="217"/>
      <c r="M878" s="195"/>
      <c r="N878" s="195"/>
      <c r="O878" s="195"/>
    </row>
    <row r="879" spans="1:15" ht="12.75" x14ac:dyDescent="0.2">
      <c r="A879" s="238"/>
      <c r="B879" s="217"/>
      <c r="C879" s="217"/>
      <c r="D879" s="217"/>
      <c r="E879" s="217"/>
      <c r="F879" s="217"/>
      <c r="G879" s="217"/>
      <c r="H879" s="217"/>
      <c r="I879" s="217"/>
      <c r="J879" s="238"/>
      <c r="K879" s="217"/>
      <c r="L879" s="217"/>
      <c r="M879" s="195"/>
      <c r="N879" s="195"/>
      <c r="O879" s="195"/>
    </row>
    <row r="880" spans="1:15" ht="12.75" x14ac:dyDescent="0.2">
      <c r="A880" s="238"/>
      <c r="B880" s="217"/>
      <c r="C880" s="217"/>
      <c r="D880" s="217"/>
      <c r="E880" s="217"/>
      <c r="F880" s="217"/>
      <c r="G880" s="217"/>
      <c r="H880" s="217"/>
      <c r="I880" s="217"/>
      <c r="J880" s="238"/>
      <c r="K880" s="217"/>
      <c r="L880" s="217"/>
      <c r="M880" s="195"/>
      <c r="N880" s="195"/>
      <c r="O880" s="195"/>
    </row>
    <row r="881" spans="1:15" ht="12.75" x14ac:dyDescent="0.2">
      <c r="A881" s="238"/>
      <c r="B881" s="217"/>
      <c r="C881" s="217"/>
      <c r="D881" s="217"/>
      <c r="E881" s="217"/>
      <c r="F881" s="217"/>
      <c r="G881" s="217"/>
      <c r="H881" s="217"/>
      <c r="I881" s="217"/>
      <c r="J881" s="238"/>
      <c r="K881" s="217"/>
      <c r="L881" s="217"/>
      <c r="M881" s="195"/>
      <c r="N881" s="195"/>
      <c r="O881" s="195"/>
    </row>
    <row r="882" spans="1:15" ht="12.75" x14ac:dyDescent="0.2">
      <c r="A882" s="238"/>
      <c r="B882" s="217"/>
      <c r="C882" s="217"/>
      <c r="D882" s="217"/>
      <c r="E882" s="217"/>
      <c r="F882" s="217"/>
      <c r="G882" s="217"/>
      <c r="H882" s="217"/>
      <c r="I882" s="217"/>
      <c r="J882" s="238"/>
      <c r="K882" s="217"/>
      <c r="L882" s="217"/>
      <c r="M882" s="195"/>
      <c r="N882" s="195"/>
      <c r="O882" s="195"/>
    </row>
    <row r="883" spans="1:15" ht="12.75" x14ac:dyDescent="0.2">
      <c r="A883" s="238"/>
      <c r="B883" s="217"/>
      <c r="C883" s="217"/>
      <c r="D883" s="217"/>
      <c r="E883" s="217"/>
      <c r="F883" s="217"/>
      <c r="G883" s="217"/>
      <c r="H883" s="217"/>
      <c r="I883" s="217"/>
      <c r="J883" s="238"/>
      <c r="K883" s="217"/>
      <c r="L883" s="217"/>
      <c r="M883" s="195"/>
      <c r="N883" s="195"/>
      <c r="O883" s="195"/>
    </row>
    <row r="884" spans="1:15" ht="12.75" x14ac:dyDescent="0.2">
      <c r="A884" s="238"/>
      <c r="B884" s="217"/>
      <c r="C884" s="217"/>
      <c r="D884" s="217"/>
      <c r="E884" s="217"/>
      <c r="F884" s="217"/>
      <c r="G884" s="217"/>
      <c r="H884" s="217"/>
      <c r="I884" s="217"/>
      <c r="J884" s="238"/>
      <c r="K884" s="217"/>
      <c r="L884" s="217"/>
      <c r="M884" s="195"/>
      <c r="N884" s="195"/>
      <c r="O884" s="195"/>
    </row>
    <row r="885" spans="1:15" ht="12.75" x14ac:dyDescent="0.2">
      <c r="A885" s="238"/>
      <c r="B885" s="217"/>
      <c r="C885" s="217"/>
      <c r="D885" s="217"/>
      <c r="E885" s="217"/>
      <c r="F885" s="217"/>
      <c r="G885" s="217"/>
      <c r="H885" s="217"/>
      <c r="I885" s="217"/>
      <c r="J885" s="238"/>
      <c r="K885" s="217"/>
      <c r="L885" s="217"/>
      <c r="M885" s="195"/>
      <c r="N885" s="195"/>
      <c r="O885" s="195"/>
    </row>
    <row r="886" spans="1:15" ht="12.75" x14ac:dyDescent="0.2">
      <c r="A886" s="238"/>
      <c r="B886" s="217"/>
      <c r="C886" s="217"/>
      <c r="D886" s="217"/>
      <c r="E886" s="217"/>
      <c r="F886" s="217"/>
      <c r="G886" s="217"/>
      <c r="H886" s="217"/>
      <c r="I886" s="217"/>
      <c r="J886" s="238"/>
      <c r="K886" s="217"/>
      <c r="L886" s="217"/>
      <c r="M886" s="195"/>
      <c r="N886" s="195"/>
      <c r="O886" s="195"/>
    </row>
    <row r="887" spans="1:15" ht="12.75" x14ac:dyDescent="0.2">
      <c r="A887" s="238"/>
      <c r="B887" s="217"/>
      <c r="C887" s="217"/>
      <c r="D887" s="217"/>
      <c r="E887" s="217"/>
      <c r="F887" s="217"/>
      <c r="G887" s="217"/>
      <c r="H887" s="217"/>
      <c r="I887" s="217"/>
      <c r="J887" s="238"/>
      <c r="K887" s="217"/>
      <c r="L887" s="217"/>
      <c r="M887" s="195"/>
      <c r="N887" s="195"/>
      <c r="O887" s="195"/>
    </row>
    <row r="888" spans="1:15" ht="12.75" x14ac:dyDescent="0.2">
      <c r="A888" s="238"/>
      <c r="B888" s="217"/>
      <c r="C888" s="217"/>
      <c r="D888" s="217"/>
      <c r="E888" s="217"/>
      <c r="F888" s="217"/>
      <c r="G888" s="217"/>
      <c r="H888" s="217"/>
      <c r="I888" s="217"/>
      <c r="J888" s="238"/>
      <c r="K888" s="217"/>
      <c r="L888" s="217"/>
      <c r="M888" s="195"/>
      <c r="N888" s="195"/>
      <c r="O888" s="195"/>
    </row>
    <row r="889" spans="1:15" ht="12.75" x14ac:dyDescent="0.2">
      <c r="A889" s="238"/>
      <c r="B889" s="217"/>
      <c r="C889" s="217"/>
      <c r="D889" s="217"/>
      <c r="E889" s="217"/>
      <c r="F889" s="217"/>
      <c r="G889" s="217"/>
      <c r="H889" s="217"/>
      <c r="I889" s="217"/>
      <c r="J889" s="238"/>
      <c r="K889" s="217"/>
      <c r="L889" s="217"/>
      <c r="M889" s="195"/>
      <c r="N889" s="195"/>
      <c r="O889" s="195"/>
    </row>
    <row r="890" spans="1:15" ht="12.75" x14ac:dyDescent="0.2">
      <c r="A890" s="238"/>
      <c r="B890" s="217"/>
      <c r="C890" s="217"/>
      <c r="D890" s="217"/>
      <c r="E890" s="217"/>
      <c r="F890" s="217"/>
      <c r="G890" s="217"/>
      <c r="H890" s="217"/>
      <c r="I890" s="217"/>
      <c r="J890" s="238"/>
      <c r="K890" s="217"/>
      <c r="L890" s="217"/>
      <c r="M890" s="195"/>
      <c r="N890" s="195"/>
      <c r="O890" s="195"/>
    </row>
    <row r="891" spans="1:15" ht="12.75" x14ac:dyDescent="0.2">
      <c r="A891" s="238"/>
      <c r="B891" s="217"/>
      <c r="C891" s="217"/>
      <c r="D891" s="217"/>
      <c r="E891" s="217"/>
      <c r="F891" s="217"/>
      <c r="G891" s="217"/>
      <c r="H891" s="217"/>
      <c r="I891" s="217"/>
      <c r="J891" s="238"/>
      <c r="K891" s="217"/>
      <c r="L891" s="217"/>
      <c r="M891" s="195"/>
      <c r="N891" s="195"/>
      <c r="O891" s="195"/>
    </row>
    <row r="892" spans="1:15" ht="12.75" x14ac:dyDescent="0.2">
      <c r="A892" s="238"/>
      <c r="B892" s="217"/>
      <c r="C892" s="217"/>
      <c r="D892" s="217"/>
      <c r="E892" s="217"/>
      <c r="F892" s="217"/>
      <c r="G892" s="217"/>
      <c r="H892" s="217"/>
      <c r="I892" s="217"/>
      <c r="J892" s="238"/>
      <c r="K892" s="217"/>
      <c r="L892" s="217"/>
      <c r="M892" s="195"/>
      <c r="N892" s="195"/>
      <c r="O892" s="195"/>
    </row>
    <row r="893" spans="1:15" ht="12.75" x14ac:dyDescent="0.2">
      <c r="A893" s="238"/>
      <c r="B893" s="217"/>
      <c r="C893" s="217"/>
      <c r="D893" s="217"/>
      <c r="E893" s="217"/>
      <c r="F893" s="217"/>
      <c r="G893" s="217"/>
      <c r="H893" s="217"/>
      <c r="I893" s="217"/>
      <c r="J893" s="238"/>
      <c r="K893" s="217"/>
      <c r="L893" s="217"/>
      <c r="M893" s="195"/>
      <c r="N893" s="195"/>
      <c r="O893" s="195"/>
    </row>
    <row r="894" spans="1:15" ht="12.75" x14ac:dyDescent="0.2">
      <c r="A894" s="238"/>
      <c r="B894" s="217"/>
      <c r="C894" s="217"/>
      <c r="D894" s="217"/>
      <c r="E894" s="217"/>
      <c r="F894" s="217"/>
      <c r="G894" s="217"/>
      <c r="H894" s="217"/>
      <c r="I894" s="217"/>
      <c r="J894" s="238"/>
      <c r="K894" s="217"/>
      <c r="L894" s="217"/>
      <c r="M894" s="195"/>
      <c r="N894" s="195"/>
      <c r="O894" s="195"/>
    </row>
    <row r="895" spans="1:15" ht="12.75" x14ac:dyDescent="0.2">
      <c r="A895" s="238"/>
      <c r="B895" s="217"/>
      <c r="C895" s="217"/>
      <c r="D895" s="217"/>
      <c r="E895" s="217"/>
      <c r="F895" s="217"/>
      <c r="G895" s="217"/>
      <c r="H895" s="217"/>
      <c r="I895" s="217"/>
      <c r="J895" s="238"/>
      <c r="K895" s="217"/>
      <c r="L895" s="217"/>
      <c r="M895" s="195"/>
      <c r="N895" s="195"/>
      <c r="O895" s="195"/>
    </row>
    <row r="896" spans="1:15" ht="12.75" x14ac:dyDescent="0.2">
      <c r="A896" s="238"/>
      <c r="B896" s="217"/>
      <c r="C896" s="217"/>
      <c r="D896" s="217"/>
      <c r="E896" s="217"/>
      <c r="F896" s="217"/>
      <c r="G896" s="217"/>
      <c r="H896" s="217"/>
      <c r="I896" s="217"/>
      <c r="J896" s="238"/>
      <c r="K896" s="217"/>
      <c r="L896" s="217"/>
      <c r="M896" s="195"/>
      <c r="N896" s="195"/>
      <c r="O896" s="195"/>
    </row>
    <row r="897" spans="1:15" ht="12.75" x14ac:dyDescent="0.2">
      <c r="A897" s="238"/>
      <c r="B897" s="217"/>
      <c r="C897" s="217"/>
      <c r="D897" s="217"/>
      <c r="E897" s="217"/>
      <c r="F897" s="217"/>
      <c r="G897" s="217"/>
      <c r="H897" s="217"/>
      <c r="I897" s="217"/>
      <c r="J897" s="238"/>
      <c r="K897" s="217"/>
      <c r="L897" s="217"/>
      <c r="M897" s="195"/>
      <c r="N897" s="195"/>
      <c r="O897" s="195"/>
    </row>
    <row r="898" spans="1:15" ht="12.75" x14ac:dyDescent="0.2">
      <c r="A898" s="238"/>
      <c r="B898" s="217"/>
      <c r="C898" s="217"/>
      <c r="D898" s="217"/>
      <c r="E898" s="217"/>
      <c r="F898" s="217"/>
      <c r="G898" s="217"/>
      <c r="H898" s="217"/>
      <c r="I898" s="217"/>
      <c r="J898" s="238"/>
      <c r="K898" s="217"/>
      <c r="L898" s="217"/>
      <c r="M898" s="195"/>
      <c r="N898" s="195"/>
      <c r="O898" s="195"/>
    </row>
    <row r="899" spans="1:15" ht="12.75" x14ac:dyDescent="0.2">
      <c r="A899" s="238"/>
      <c r="B899" s="217"/>
      <c r="C899" s="217"/>
      <c r="D899" s="217"/>
      <c r="E899" s="217"/>
      <c r="F899" s="217"/>
      <c r="G899" s="217"/>
      <c r="H899" s="217"/>
      <c r="I899" s="217"/>
      <c r="J899" s="238"/>
      <c r="K899" s="217"/>
      <c r="L899" s="217"/>
      <c r="M899" s="195"/>
      <c r="N899" s="195"/>
      <c r="O899" s="195"/>
    </row>
    <row r="900" spans="1:15" ht="12.75" x14ac:dyDescent="0.2">
      <c r="A900" s="238"/>
      <c r="B900" s="217"/>
      <c r="C900" s="217"/>
      <c r="D900" s="217"/>
      <c r="E900" s="217"/>
      <c r="F900" s="217"/>
      <c r="G900" s="217"/>
      <c r="H900" s="217"/>
      <c r="I900" s="217"/>
      <c r="J900" s="238"/>
      <c r="K900" s="217"/>
      <c r="L900" s="217"/>
      <c r="M900" s="195"/>
      <c r="N900" s="195"/>
      <c r="O900" s="195"/>
    </row>
    <row r="901" spans="1:15" ht="12.75" x14ac:dyDescent="0.2">
      <c r="A901" s="238"/>
      <c r="B901" s="217"/>
      <c r="C901" s="217"/>
      <c r="D901" s="217"/>
      <c r="E901" s="217"/>
      <c r="F901" s="217"/>
      <c r="G901" s="217"/>
      <c r="H901" s="217"/>
      <c r="I901" s="217"/>
      <c r="J901" s="238"/>
      <c r="K901" s="217"/>
      <c r="L901" s="217"/>
      <c r="M901" s="195"/>
      <c r="N901" s="195"/>
      <c r="O901" s="195"/>
    </row>
    <row r="902" spans="1:15" ht="12.75" x14ac:dyDescent="0.2">
      <c r="A902" s="238"/>
      <c r="B902" s="217"/>
      <c r="C902" s="217"/>
      <c r="D902" s="217"/>
      <c r="E902" s="217"/>
      <c r="F902" s="217"/>
      <c r="G902" s="217"/>
      <c r="H902" s="217"/>
      <c r="I902" s="217"/>
      <c r="J902" s="238"/>
      <c r="K902" s="217"/>
      <c r="L902" s="217"/>
      <c r="M902" s="195"/>
      <c r="N902" s="195"/>
      <c r="O902" s="195"/>
    </row>
    <row r="903" spans="1:15" ht="12.75" x14ac:dyDescent="0.2">
      <c r="A903" s="238"/>
      <c r="B903" s="217"/>
      <c r="C903" s="217"/>
      <c r="D903" s="217"/>
      <c r="E903" s="217"/>
      <c r="F903" s="217"/>
      <c r="G903" s="217"/>
      <c r="H903" s="217"/>
      <c r="I903" s="217"/>
      <c r="J903" s="238"/>
      <c r="K903" s="217"/>
      <c r="L903" s="217"/>
      <c r="M903" s="195"/>
      <c r="N903" s="195"/>
      <c r="O903" s="195"/>
    </row>
    <row r="904" spans="1:15" ht="12.75" x14ac:dyDescent="0.2">
      <c r="A904" s="238"/>
      <c r="B904" s="217"/>
      <c r="C904" s="217"/>
      <c r="D904" s="217"/>
      <c r="E904" s="217"/>
      <c r="F904" s="217"/>
      <c r="G904" s="217"/>
      <c r="H904" s="217"/>
      <c r="I904" s="217"/>
      <c r="J904" s="238"/>
      <c r="K904" s="217"/>
      <c r="L904" s="217"/>
      <c r="M904" s="195"/>
      <c r="N904" s="195"/>
      <c r="O904" s="195"/>
    </row>
    <row r="905" spans="1:15" ht="12.75" x14ac:dyDescent="0.2">
      <c r="A905" s="238"/>
      <c r="B905" s="217"/>
      <c r="C905" s="217"/>
      <c r="D905" s="217"/>
      <c r="E905" s="217"/>
      <c r="F905" s="217"/>
      <c r="G905" s="217"/>
      <c r="H905" s="217"/>
      <c r="I905" s="217"/>
      <c r="J905" s="238"/>
      <c r="K905" s="217"/>
      <c r="L905" s="217"/>
      <c r="M905" s="195"/>
      <c r="N905" s="195"/>
      <c r="O905" s="195"/>
    </row>
    <row r="906" spans="1:15" ht="12.75" x14ac:dyDescent="0.2">
      <c r="A906" s="238"/>
      <c r="B906" s="217"/>
      <c r="C906" s="217"/>
      <c r="D906" s="217"/>
      <c r="E906" s="217"/>
      <c r="F906" s="217"/>
      <c r="G906" s="217"/>
      <c r="H906" s="217"/>
      <c r="I906" s="217"/>
      <c r="J906" s="238"/>
      <c r="K906" s="217"/>
      <c r="L906" s="217"/>
      <c r="M906" s="195"/>
      <c r="N906" s="195"/>
      <c r="O906" s="195"/>
    </row>
    <row r="907" spans="1:15" ht="12.75" x14ac:dyDescent="0.2">
      <c r="A907" s="238"/>
      <c r="B907" s="217"/>
      <c r="C907" s="217"/>
      <c r="D907" s="217"/>
      <c r="E907" s="217"/>
      <c r="F907" s="217"/>
      <c r="G907" s="217"/>
      <c r="H907" s="217"/>
      <c r="I907" s="217"/>
      <c r="J907" s="238"/>
      <c r="K907" s="217"/>
      <c r="L907" s="217"/>
      <c r="M907" s="195"/>
      <c r="N907" s="195"/>
      <c r="O907" s="195"/>
    </row>
    <row r="908" spans="1:15" ht="12.75" x14ac:dyDescent="0.2">
      <c r="A908" s="238"/>
      <c r="B908" s="217"/>
      <c r="C908" s="217"/>
      <c r="D908" s="217"/>
      <c r="E908" s="217"/>
      <c r="F908" s="217"/>
      <c r="G908" s="217"/>
      <c r="H908" s="217"/>
      <c r="I908" s="217"/>
      <c r="J908" s="238"/>
      <c r="K908" s="217"/>
      <c r="L908" s="217"/>
      <c r="M908" s="195"/>
      <c r="N908" s="195"/>
      <c r="O908" s="195"/>
    </row>
    <row r="909" spans="1:15" ht="12.75" x14ac:dyDescent="0.2">
      <c r="A909" s="238"/>
      <c r="B909" s="217"/>
      <c r="C909" s="217"/>
      <c r="D909" s="217"/>
      <c r="E909" s="217"/>
      <c r="F909" s="217"/>
      <c r="G909" s="217"/>
      <c r="H909" s="217"/>
      <c r="I909" s="217"/>
      <c r="J909" s="238"/>
      <c r="K909" s="217"/>
      <c r="L909" s="217"/>
      <c r="M909" s="195"/>
      <c r="N909" s="195"/>
      <c r="O909" s="195"/>
    </row>
    <row r="910" spans="1:15" ht="12.75" x14ac:dyDescent="0.2">
      <c r="A910" s="238"/>
      <c r="B910" s="217"/>
      <c r="C910" s="217"/>
      <c r="D910" s="217"/>
      <c r="E910" s="217"/>
      <c r="F910" s="217"/>
      <c r="G910" s="217"/>
      <c r="H910" s="217"/>
      <c r="I910" s="217"/>
      <c r="J910" s="238"/>
      <c r="K910" s="217"/>
      <c r="L910" s="217"/>
      <c r="M910" s="195"/>
      <c r="N910" s="195"/>
      <c r="O910" s="195"/>
    </row>
    <row r="911" spans="1:15" ht="12.75" x14ac:dyDescent="0.2">
      <c r="A911" s="238"/>
      <c r="B911" s="217"/>
      <c r="C911" s="217"/>
      <c r="D911" s="217"/>
      <c r="E911" s="217"/>
      <c r="F911" s="217"/>
      <c r="G911" s="217"/>
      <c r="H911" s="217"/>
      <c r="I911" s="217"/>
      <c r="J911" s="238"/>
      <c r="K911" s="217"/>
      <c r="L911" s="217"/>
      <c r="M911" s="195"/>
      <c r="N911" s="195"/>
      <c r="O911" s="195"/>
    </row>
    <row r="912" spans="1:15" ht="12.75" x14ac:dyDescent="0.2">
      <c r="A912" s="238"/>
      <c r="B912" s="217"/>
      <c r="C912" s="217"/>
      <c r="D912" s="217"/>
      <c r="E912" s="217"/>
      <c r="F912" s="217"/>
      <c r="G912" s="217"/>
      <c r="H912" s="217"/>
      <c r="I912" s="217"/>
      <c r="J912" s="238"/>
      <c r="K912" s="217"/>
      <c r="L912" s="217"/>
      <c r="M912" s="195"/>
      <c r="N912" s="195"/>
      <c r="O912" s="195"/>
    </row>
    <row r="913" spans="1:15" ht="12.75" x14ac:dyDescent="0.2">
      <c r="A913" s="238"/>
      <c r="B913" s="217"/>
      <c r="C913" s="217"/>
      <c r="D913" s="217"/>
      <c r="E913" s="217"/>
      <c r="F913" s="217"/>
      <c r="G913" s="217"/>
      <c r="H913" s="217"/>
      <c r="I913" s="217"/>
      <c r="J913" s="238"/>
      <c r="K913" s="217"/>
      <c r="L913" s="217"/>
      <c r="M913" s="195"/>
      <c r="N913" s="195"/>
      <c r="O913" s="195"/>
    </row>
    <row r="914" spans="1:15" ht="12.75" x14ac:dyDescent="0.2">
      <c r="A914" s="238"/>
      <c r="B914" s="217"/>
      <c r="C914" s="217"/>
      <c r="D914" s="217"/>
      <c r="E914" s="217"/>
      <c r="F914" s="217"/>
      <c r="G914" s="217"/>
      <c r="H914" s="217"/>
      <c r="I914" s="217"/>
      <c r="J914" s="238"/>
      <c r="K914" s="217"/>
      <c r="L914" s="217"/>
      <c r="M914" s="195"/>
      <c r="N914" s="195"/>
      <c r="O914" s="195"/>
    </row>
    <row r="915" spans="1:15" ht="12.75" x14ac:dyDescent="0.2">
      <c r="A915" s="238"/>
      <c r="B915" s="217"/>
      <c r="C915" s="217"/>
      <c r="D915" s="217"/>
      <c r="E915" s="217"/>
      <c r="F915" s="217"/>
      <c r="G915" s="217"/>
      <c r="H915" s="217"/>
      <c r="I915" s="217"/>
      <c r="J915" s="238"/>
      <c r="K915" s="217"/>
      <c r="L915" s="217"/>
      <c r="M915" s="195"/>
      <c r="N915" s="195"/>
      <c r="O915" s="195"/>
    </row>
    <row r="916" spans="1:15" ht="12.75" x14ac:dyDescent="0.2">
      <c r="A916" s="238"/>
      <c r="B916" s="217"/>
      <c r="C916" s="217"/>
      <c r="D916" s="217"/>
      <c r="E916" s="217"/>
      <c r="F916" s="217"/>
      <c r="G916" s="217"/>
      <c r="H916" s="217"/>
      <c r="I916" s="217"/>
      <c r="J916" s="238"/>
      <c r="K916" s="217"/>
      <c r="L916" s="217"/>
      <c r="M916" s="195"/>
      <c r="N916" s="195"/>
      <c r="O916" s="195"/>
    </row>
    <row r="917" spans="1:15" ht="12.75" x14ac:dyDescent="0.2">
      <c r="A917" s="238"/>
      <c r="B917" s="217"/>
      <c r="C917" s="217"/>
      <c r="D917" s="217"/>
      <c r="E917" s="217"/>
      <c r="F917" s="217"/>
      <c r="G917" s="217"/>
      <c r="H917" s="217"/>
      <c r="I917" s="217"/>
      <c r="J917" s="238"/>
      <c r="K917" s="217"/>
      <c r="L917" s="217"/>
      <c r="M917" s="195"/>
      <c r="N917" s="195"/>
      <c r="O917" s="195"/>
    </row>
    <row r="918" spans="1:15" ht="12.75" x14ac:dyDescent="0.2">
      <c r="A918" s="238"/>
      <c r="B918" s="217"/>
      <c r="C918" s="217"/>
      <c r="D918" s="217"/>
      <c r="E918" s="217"/>
      <c r="F918" s="217"/>
      <c r="G918" s="217"/>
      <c r="H918" s="217"/>
      <c r="I918" s="217"/>
      <c r="J918" s="238"/>
      <c r="K918" s="217"/>
      <c r="L918" s="217"/>
      <c r="M918" s="195"/>
      <c r="N918" s="195"/>
      <c r="O918" s="195"/>
    </row>
    <row r="919" spans="1:15" ht="12.75" x14ac:dyDescent="0.2">
      <c r="A919" s="238"/>
      <c r="B919" s="217"/>
      <c r="C919" s="217"/>
      <c r="D919" s="217"/>
      <c r="E919" s="217"/>
      <c r="F919" s="217"/>
      <c r="G919" s="217"/>
      <c r="H919" s="217"/>
      <c r="I919" s="217"/>
      <c r="J919" s="238"/>
      <c r="K919" s="217"/>
      <c r="L919" s="217"/>
      <c r="M919" s="195"/>
      <c r="N919" s="195"/>
      <c r="O919" s="195"/>
    </row>
    <row r="920" spans="1:15" ht="12.75" x14ac:dyDescent="0.2">
      <c r="A920" s="238"/>
      <c r="B920" s="217"/>
      <c r="C920" s="217"/>
      <c r="D920" s="217"/>
      <c r="E920" s="217"/>
      <c r="F920" s="217"/>
      <c r="G920" s="217"/>
      <c r="H920" s="217"/>
      <c r="I920" s="217"/>
      <c r="J920" s="238"/>
      <c r="K920" s="217"/>
      <c r="L920" s="217"/>
      <c r="M920" s="195"/>
      <c r="N920" s="195"/>
      <c r="O920" s="195"/>
    </row>
    <row r="921" spans="1:15" ht="12.75" x14ac:dyDescent="0.2">
      <c r="A921" s="238"/>
      <c r="B921" s="217"/>
      <c r="C921" s="217"/>
      <c r="D921" s="217"/>
      <c r="E921" s="217"/>
      <c r="F921" s="217"/>
      <c r="G921" s="217"/>
      <c r="H921" s="217"/>
      <c r="I921" s="217"/>
      <c r="J921" s="238"/>
      <c r="K921" s="217"/>
      <c r="L921" s="217"/>
      <c r="M921" s="195"/>
      <c r="N921" s="195"/>
      <c r="O921" s="195"/>
    </row>
    <row r="922" spans="1:15" ht="12.75" x14ac:dyDescent="0.2">
      <c r="A922" s="238"/>
      <c r="B922" s="217"/>
      <c r="C922" s="217"/>
      <c r="D922" s="217"/>
      <c r="E922" s="217"/>
      <c r="F922" s="217"/>
      <c r="G922" s="217"/>
      <c r="H922" s="217"/>
      <c r="I922" s="217"/>
      <c r="J922" s="238"/>
      <c r="K922" s="217"/>
      <c r="L922" s="217"/>
      <c r="M922" s="195"/>
      <c r="N922" s="195"/>
      <c r="O922" s="195"/>
    </row>
    <row r="923" spans="1:15" ht="12.75" x14ac:dyDescent="0.2">
      <c r="A923" s="238"/>
      <c r="B923" s="217"/>
      <c r="C923" s="217"/>
      <c r="D923" s="217"/>
      <c r="E923" s="217"/>
      <c r="F923" s="217"/>
      <c r="G923" s="217"/>
      <c r="H923" s="217"/>
      <c r="I923" s="217"/>
      <c r="J923" s="238"/>
      <c r="K923" s="217"/>
      <c r="L923" s="217"/>
      <c r="M923" s="195"/>
      <c r="N923" s="195"/>
      <c r="O923" s="195"/>
    </row>
    <row r="924" spans="1:15" ht="12.75" x14ac:dyDescent="0.2">
      <c r="A924" s="238"/>
      <c r="B924" s="217"/>
      <c r="C924" s="217"/>
      <c r="D924" s="217"/>
      <c r="E924" s="217"/>
      <c r="F924" s="217"/>
      <c r="G924" s="217"/>
      <c r="H924" s="217"/>
      <c r="I924" s="217"/>
      <c r="J924" s="238"/>
      <c r="K924" s="217"/>
      <c r="L924" s="217"/>
      <c r="M924" s="195"/>
      <c r="N924" s="195"/>
      <c r="O924" s="195"/>
    </row>
    <row r="925" spans="1:15" ht="12.75" x14ac:dyDescent="0.2">
      <c r="A925" s="238"/>
      <c r="B925" s="217"/>
      <c r="C925" s="217"/>
      <c r="D925" s="217"/>
      <c r="E925" s="217"/>
      <c r="F925" s="217"/>
      <c r="G925" s="217"/>
      <c r="H925" s="217"/>
      <c r="I925" s="217"/>
      <c r="J925" s="238"/>
      <c r="K925" s="217"/>
      <c r="L925" s="217"/>
      <c r="M925" s="195"/>
      <c r="N925" s="195"/>
      <c r="O925" s="195"/>
    </row>
    <row r="926" spans="1:15" ht="12.75" x14ac:dyDescent="0.2">
      <c r="A926" s="238"/>
      <c r="B926" s="217"/>
      <c r="C926" s="217"/>
      <c r="D926" s="217"/>
      <c r="E926" s="217"/>
      <c r="F926" s="217"/>
      <c r="G926" s="217"/>
      <c r="H926" s="217"/>
      <c r="I926" s="217"/>
      <c r="J926" s="238"/>
      <c r="K926" s="217"/>
      <c r="L926" s="217"/>
      <c r="M926" s="195"/>
      <c r="N926" s="195"/>
      <c r="O926" s="195"/>
    </row>
    <row r="927" spans="1:15" ht="12.75" x14ac:dyDescent="0.2">
      <c r="A927" s="238"/>
      <c r="B927" s="217"/>
      <c r="C927" s="217"/>
      <c r="D927" s="217"/>
      <c r="E927" s="217"/>
      <c r="F927" s="217"/>
      <c r="G927" s="217"/>
      <c r="H927" s="217"/>
      <c r="I927" s="217"/>
      <c r="J927" s="238"/>
      <c r="K927" s="217"/>
      <c r="L927" s="217"/>
      <c r="M927" s="195"/>
      <c r="N927" s="195"/>
      <c r="O927" s="195"/>
    </row>
    <row r="928" spans="1:15" ht="12.75" x14ac:dyDescent="0.2">
      <c r="A928" s="238"/>
      <c r="B928" s="217"/>
      <c r="C928" s="217"/>
      <c r="D928" s="217"/>
      <c r="E928" s="217"/>
      <c r="F928" s="217"/>
      <c r="G928" s="217"/>
      <c r="H928" s="217"/>
      <c r="I928" s="217"/>
      <c r="J928" s="238"/>
      <c r="K928" s="217"/>
      <c r="L928" s="217"/>
      <c r="M928" s="195"/>
      <c r="N928" s="195"/>
      <c r="O928" s="195"/>
    </row>
    <row r="929" spans="1:15" ht="12.75" x14ac:dyDescent="0.2">
      <c r="A929" s="238"/>
      <c r="B929" s="217"/>
      <c r="C929" s="217"/>
      <c r="D929" s="217"/>
      <c r="E929" s="217"/>
      <c r="F929" s="217"/>
      <c r="G929" s="217"/>
      <c r="H929" s="217"/>
      <c r="I929" s="217"/>
      <c r="J929" s="238"/>
      <c r="K929" s="217"/>
      <c r="L929" s="217"/>
      <c r="M929" s="195"/>
      <c r="N929" s="195"/>
      <c r="O929" s="195"/>
    </row>
    <row r="930" spans="1:15" ht="12.75" x14ac:dyDescent="0.2">
      <c r="A930" s="238"/>
      <c r="B930" s="217"/>
      <c r="C930" s="217"/>
      <c r="D930" s="217"/>
      <c r="E930" s="217"/>
      <c r="F930" s="217"/>
      <c r="G930" s="217"/>
      <c r="H930" s="217"/>
      <c r="I930" s="217"/>
      <c r="J930" s="238"/>
      <c r="K930" s="217"/>
      <c r="L930" s="217"/>
      <c r="M930" s="195"/>
      <c r="N930" s="195"/>
      <c r="O930" s="195"/>
    </row>
    <row r="931" spans="1:15" ht="12.75" x14ac:dyDescent="0.2">
      <c r="A931" s="238"/>
      <c r="B931" s="217"/>
      <c r="C931" s="217"/>
      <c r="D931" s="217"/>
      <c r="E931" s="217"/>
      <c r="F931" s="217"/>
      <c r="G931" s="217"/>
      <c r="H931" s="217"/>
      <c r="I931" s="217"/>
      <c r="J931" s="238"/>
      <c r="K931" s="217"/>
      <c r="L931" s="217"/>
      <c r="M931" s="195"/>
      <c r="N931" s="195"/>
      <c r="O931" s="195"/>
    </row>
    <row r="932" spans="1:15" ht="12.75" x14ac:dyDescent="0.2">
      <c r="A932" s="238"/>
      <c r="B932" s="217"/>
      <c r="C932" s="217"/>
      <c r="D932" s="217"/>
      <c r="E932" s="217"/>
      <c r="F932" s="217"/>
      <c r="G932" s="217"/>
      <c r="H932" s="217"/>
      <c r="I932" s="217"/>
      <c r="J932" s="238"/>
      <c r="K932" s="217"/>
      <c r="L932" s="217"/>
      <c r="M932" s="195"/>
      <c r="N932" s="195"/>
      <c r="O932" s="195"/>
    </row>
    <row r="933" spans="1:15" ht="12.75" x14ac:dyDescent="0.2">
      <c r="A933" s="238"/>
      <c r="B933" s="217"/>
      <c r="C933" s="217"/>
      <c r="D933" s="217"/>
      <c r="E933" s="217"/>
      <c r="F933" s="217"/>
      <c r="G933" s="217"/>
      <c r="H933" s="217"/>
      <c r="I933" s="217"/>
      <c r="J933" s="238"/>
      <c r="K933" s="217"/>
      <c r="L933" s="217"/>
      <c r="M933" s="195"/>
      <c r="N933" s="195"/>
      <c r="O933" s="195"/>
    </row>
    <row r="934" spans="1:15" ht="12.75" x14ac:dyDescent="0.2">
      <c r="A934" s="238"/>
      <c r="B934" s="217"/>
      <c r="C934" s="217"/>
      <c r="D934" s="217"/>
      <c r="E934" s="217"/>
      <c r="F934" s="217"/>
      <c r="G934" s="217"/>
      <c r="H934" s="217"/>
      <c r="I934" s="217"/>
      <c r="J934" s="238"/>
      <c r="K934" s="217"/>
      <c r="L934" s="217"/>
      <c r="M934" s="195"/>
      <c r="N934" s="195"/>
      <c r="O934" s="195"/>
    </row>
    <row r="935" spans="1:15" ht="12.75" x14ac:dyDescent="0.2">
      <c r="A935" s="238"/>
      <c r="B935" s="217"/>
      <c r="C935" s="217"/>
      <c r="D935" s="217"/>
      <c r="E935" s="217"/>
      <c r="F935" s="217"/>
      <c r="G935" s="217"/>
      <c r="H935" s="217"/>
      <c r="I935" s="217"/>
      <c r="J935" s="238"/>
      <c r="K935" s="217"/>
      <c r="L935" s="217"/>
      <c r="M935" s="195"/>
      <c r="N935" s="195"/>
      <c r="O935" s="195"/>
    </row>
    <row r="936" spans="1:15" ht="12.75" x14ac:dyDescent="0.2">
      <c r="A936" s="238"/>
      <c r="B936" s="217"/>
      <c r="C936" s="217"/>
      <c r="D936" s="217"/>
      <c r="E936" s="217"/>
      <c r="F936" s="217"/>
      <c r="G936" s="217"/>
      <c r="H936" s="217"/>
      <c r="I936" s="217"/>
      <c r="J936" s="238"/>
      <c r="K936" s="217"/>
      <c r="L936" s="217"/>
      <c r="M936" s="195"/>
      <c r="N936" s="195"/>
      <c r="O936" s="195"/>
    </row>
    <row r="937" spans="1:15" ht="12.75" x14ac:dyDescent="0.2">
      <c r="A937" s="238"/>
      <c r="B937" s="217"/>
      <c r="C937" s="217"/>
      <c r="D937" s="217"/>
      <c r="E937" s="217"/>
      <c r="F937" s="217"/>
      <c r="G937" s="217"/>
      <c r="H937" s="217"/>
      <c r="I937" s="217"/>
      <c r="J937" s="238"/>
      <c r="K937" s="217"/>
      <c r="L937" s="217"/>
      <c r="M937" s="195"/>
      <c r="N937" s="195"/>
      <c r="O937" s="195"/>
    </row>
    <row r="938" spans="1:15" ht="12.75" x14ac:dyDescent="0.2">
      <c r="A938" s="238"/>
      <c r="B938" s="217"/>
      <c r="C938" s="217"/>
      <c r="D938" s="217"/>
      <c r="E938" s="217"/>
      <c r="F938" s="217"/>
      <c r="G938" s="217"/>
      <c r="H938" s="217"/>
      <c r="I938" s="217"/>
      <c r="J938" s="238"/>
      <c r="K938" s="217"/>
      <c r="L938" s="217"/>
      <c r="M938" s="195"/>
      <c r="N938" s="195"/>
      <c r="O938" s="195"/>
    </row>
    <row r="939" spans="1:15" ht="12.75" x14ac:dyDescent="0.2">
      <c r="A939" s="238"/>
      <c r="B939" s="217"/>
      <c r="C939" s="217"/>
      <c r="D939" s="217"/>
      <c r="E939" s="217"/>
      <c r="F939" s="217"/>
      <c r="G939" s="217"/>
      <c r="H939" s="217"/>
      <c r="I939" s="217"/>
      <c r="J939" s="238"/>
      <c r="K939" s="217"/>
      <c r="L939" s="217"/>
      <c r="M939" s="195"/>
      <c r="N939" s="195"/>
      <c r="O939" s="195"/>
    </row>
    <row r="940" spans="1:15" ht="12.75" x14ac:dyDescent="0.2">
      <c r="A940" s="238"/>
      <c r="B940" s="217"/>
      <c r="C940" s="217"/>
      <c r="D940" s="217"/>
      <c r="E940" s="217"/>
      <c r="F940" s="217"/>
      <c r="G940" s="217"/>
      <c r="H940" s="217"/>
      <c r="I940" s="217"/>
      <c r="J940" s="238"/>
      <c r="K940" s="217"/>
      <c r="L940" s="217"/>
      <c r="M940" s="195"/>
      <c r="N940" s="195"/>
      <c r="O940" s="195"/>
    </row>
    <row r="941" spans="1:15" ht="12.75" x14ac:dyDescent="0.2">
      <c r="A941" s="238"/>
      <c r="B941" s="217"/>
      <c r="C941" s="217"/>
      <c r="D941" s="217"/>
      <c r="E941" s="217"/>
      <c r="F941" s="217"/>
      <c r="G941" s="217"/>
      <c r="H941" s="217"/>
      <c r="I941" s="217"/>
      <c r="J941" s="238"/>
      <c r="K941" s="217"/>
      <c r="L941" s="217"/>
      <c r="M941" s="195"/>
      <c r="N941" s="195"/>
      <c r="O941" s="195"/>
    </row>
    <row r="942" spans="1:15" ht="12.75" x14ac:dyDescent="0.2">
      <c r="A942" s="238"/>
      <c r="B942" s="217"/>
      <c r="C942" s="217"/>
      <c r="D942" s="217"/>
      <c r="E942" s="217"/>
      <c r="F942" s="217"/>
      <c r="G942" s="217"/>
      <c r="H942" s="217"/>
      <c r="I942" s="217"/>
      <c r="J942" s="238"/>
      <c r="K942" s="217"/>
      <c r="L942" s="217"/>
      <c r="M942" s="195"/>
      <c r="N942" s="195"/>
      <c r="O942" s="195"/>
    </row>
    <row r="943" spans="1:15" ht="12.75" x14ac:dyDescent="0.2">
      <c r="A943" s="238"/>
      <c r="B943" s="217"/>
      <c r="C943" s="217"/>
      <c r="D943" s="217"/>
      <c r="E943" s="217"/>
      <c r="F943" s="217"/>
      <c r="G943" s="217"/>
      <c r="H943" s="217"/>
      <c r="I943" s="217"/>
      <c r="J943" s="238"/>
      <c r="K943" s="217"/>
      <c r="L943" s="217"/>
      <c r="M943" s="195"/>
      <c r="N943" s="195"/>
      <c r="O943" s="195"/>
    </row>
    <row r="944" spans="1:15" ht="12.75" x14ac:dyDescent="0.2">
      <c r="A944" s="238"/>
      <c r="B944" s="217"/>
      <c r="C944" s="217"/>
      <c r="D944" s="217"/>
      <c r="E944" s="217"/>
      <c r="F944" s="217"/>
      <c r="G944" s="217"/>
      <c r="H944" s="217"/>
      <c r="I944" s="217"/>
      <c r="J944" s="238"/>
      <c r="K944" s="217"/>
      <c r="L944" s="217"/>
      <c r="M944" s="195"/>
      <c r="N944" s="195"/>
      <c r="O944" s="195"/>
    </row>
    <row r="945" spans="1:15" ht="12.75" x14ac:dyDescent="0.2">
      <c r="A945" s="238"/>
      <c r="B945" s="217"/>
      <c r="C945" s="217"/>
      <c r="D945" s="217"/>
      <c r="E945" s="217"/>
      <c r="F945" s="217"/>
      <c r="G945" s="217"/>
      <c r="H945" s="217"/>
      <c r="I945" s="217"/>
      <c r="J945" s="238"/>
      <c r="K945" s="217"/>
      <c r="L945" s="217"/>
      <c r="M945" s="195"/>
      <c r="N945" s="195"/>
      <c r="O945" s="195"/>
    </row>
    <row r="946" spans="1:15" ht="12.75" x14ac:dyDescent="0.2">
      <c r="A946" s="238"/>
      <c r="B946" s="217"/>
      <c r="C946" s="217"/>
      <c r="D946" s="217"/>
      <c r="E946" s="217"/>
      <c r="F946" s="217"/>
      <c r="G946" s="217"/>
      <c r="H946" s="217"/>
      <c r="I946" s="217"/>
      <c r="J946" s="238"/>
      <c r="K946" s="217"/>
      <c r="L946" s="217"/>
      <c r="M946" s="195"/>
      <c r="N946" s="195"/>
      <c r="O946" s="195"/>
    </row>
    <row r="947" spans="1:15" ht="12.75" x14ac:dyDescent="0.2">
      <c r="A947" s="238"/>
      <c r="B947" s="217"/>
      <c r="C947" s="217"/>
      <c r="D947" s="217"/>
      <c r="E947" s="217"/>
      <c r="F947" s="217"/>
      <c r="G947" s="217"/>
      <c r="H947" s="217"/>
      <c r="I947" s="217"/>
      <c r="J947" s="238"/>
      <c r="K947" s="217"/>
      <c r="L947" s="217"/>
      <c r="M947" s="195"/>
      <c r="N947" s="195"/>
      <c r="O947" s="195"/>
    </row>
    <row r="948" spans="1:15" ht="12.75" x14ac:dyDescent="0.2">
      <c r="A948" s="238"/>
      <c r="B948" s="217"/>
      <c r="C948" s="217"/>
      <c r="D948" s="217"/>
      <c r="E948" s="217"/>
      <c r="F948" s="217"/>
      <c r="G948" s="217"/>
      <c r="H948" s="217"/>
      <c r="I948" s="217"/>
      <c r="J948" s="238"/>
      <c r="K948" s="217"/>
      <c r="L948" s="217"/>
      <c r="M948" s="195"/>
      <c r="N948" s="195"/>
      <c r="O948" s="195"/>
    </row>
    <row r="949" spans="1:15" ht="12.75" x14ac:dyDescent="0.2">
      <c r="A949" s="238"/>
      <c r="B949" s="217"/>
      <c r="C949" s="217"/>
      <c r="D949" s="217"/>
      <c r="E949" s="217"/>
      <c r="F949" s="217"/>
      <c r="G949" s="217"/>
      <c r="H949" s="217"/>
      <c r="I949" s="217"/>
      <c r="J949" s="238"/>
      <c r="K949" s="217"/>
      <c r="L949" s="217"/>
      <c r="M949" s="195"/>
      <c r="N949" s="195"/>
      <c r="O949" s="195"/>
    </row>
    <row r="950" spans="1:15" ht="12.75" x14ac:dyDescent="0.2">
      <c r="A950" s="238"/>
      <c r="B950" s="217"/>
      <c r="C950" s="217"/>
      <c r="D950" s="217"/>
      <c r="E950" s="217"/>
      <c r="F950" s="217"/>
      <c r="G950" s="217"/>
      <c r="H950" s="217"/>
      <c r="I950" s="217"/>
      <c r="J950" s="238"/>
      <c r="K950" s="217"/>
      <c r="L950" s="217"/>
      <c r="M950" s="195"/>
      <c r="N950" s="195"/>
      <c r="O950" s="195"/>
    </row>
    <row r="951" spans="1:15" ht="12.75" x14ac:dyDescent="0.2">
      <c r="A951" s="238"/>
      <c r="B951" s="217"/>
      <c r="C951" s="217"/>
      <c r="D951" s="217"/>
      <c r="E951" s="217"/>
      <c r="F951" s="217"/>
      <c r="G951" s="217"/>
      <c r="H951" s="217"/>
      <c r="I951" s="217"/>
      <c r="J951" s="238"/>
      <c r="K951" s="217"/>
      <c r="L951" s="217"/>
      <c r="M951" s="195"/>
      <c r="N951" s="195"/>
      <c r="O951" s="195"/>
    </row>
    <row r="952" spans="1:15" ht="12.75" x14ac:dyDescent="0.2">
      <c r="A952" s="238"/>
      <c r="B952" s="217"/>
      <c r="C952" s="217"/>
      <c r="D952" s="217"/>
      <c r="E952" s="217"/>
      <c r="F952" s="217"/>
      <c r="G952" s="217"/>
      <c r="H952" s="217"/>
      <c r="I952" s="217"/>
      <c r="J952" s="238"/>
      <c r="K952" s="217"/>
      <c r="L952" s="217"/>
      <c r="M952" s="195"/>
      <c r="N952" s="195"/>
      <c r="O952" s="195"/>
    </row>
    <row r="953" spans="1:15" ht="12.75" x14ac:dyDescent="0.2">
      <c r="A953" s="238"/>
      <c r="B953" s="217"/>
      <c r="C953" s="217"/>
      <c r="D953" s="217"/>
      <c r="E953" s="217"/>
      <c r="F953" s="217"/>
      <c r="G953" s="217"/>
      <c r="H953" s="217"/>
      <c r="I953" s="217"/>
      <c r="J953" s="238"/>
      <c r="K953" s="217"/>
      <c r="L953" s="217"/>
      <c r="M953" s="195"/>
      <c r="N953" s="195"/>
      <c r="O953" s="195"/>
    </row>
    <row r="954" spans="1:15" ht="12.75" x14ac:dyDescent="0.2">
      <c r="A954" s="238"/>
      <c r="B954" s="217"/>
      <c r="C954" s="217"/>
      <c r="D954" s="217"/>
      <c r="E954" s="217"/>
      <c r="F954" s="217"/>
      <c r="G954" s="217"/>
      <c r="H954" s="217"/>
      <c r="I954" s="217"/>
      <c r="J954" s="238"/>
      <c r="K954" s="217"/>
      <c r="L954" s="217"/>
      <c r="M954" s="195"/>
      <c r="N954" s="195"/>
      <c r="O954" s="195"/>
    </row>
    <row r="955" spans="1:15" ht="12.75" x14ac:dyDescent="0.2">
      <c r="A955" s="238"/>
      <c r="B955" s="217"/>
      <c r="C955" s="217"/>
      <c r="D955" s="217"/>
      <c r="E955" s="217"/>
      <c r="F955" s="217"/>
      <c r="G955" s="217"/>
      <c r="H955" s="217"/>
      <c r="I955" s="217"/>
      <c r="J955" s="238"/>
      <c r="K955" s="217"/>
      <c r="L955" s="217"/>
      <c r="M955" s="195"/>
      <c r="N955" s="195"/>
      <c r="O955" s="195"/>
    </row>
    <row r="956" spans="1:15" ht="12.75" x14ac:dyDescent="0.2">
      <c r="A956" s="238"/>
      <c r="B956" s="217"/>
      <c r="C956" s="217"/>
      <c r="D956" s="217"/>
      <c r="E956" s="217"/>
      <c r="F956" s="217"/>
      <c r="G956" s="217"/>
      <c r="H956" s="217"/>
      <c r="I956" s="217"/>
      <c r="J956" s="238"/>
      <c r="K956" s="217"/>
      <c r="L956" s="217"/>
      <c r="M956" s="195"/>
      <c r="N956" s="195"/>
      <c r="O956" s="195"/>
    </row>
    <row r="957" spans="1:15" ht="12.75" x14ac:dyDescent="0.2">
      <c r="A957" s="238"/>
      <c r="B957" s="217"/>
      <c r="C957" s="217"/>
      <c r="D957" s="217"/>
      <c r="E957" s="217"/>
      <c r="F957" s="217"/>
      <c r="G957" s="217"/>
      <c r="H957" s="217"/>
      <c r="I957" s="217"/>
      <c r="J957" s="238"/>
      <c r="K957" s="217"/>
      <c r="L957" s="217"/>
      <c r="M957" s="195"/>
      <c r="N957" s="195"/>
      <c r="O957" s="195"/>
    </row>
    <row r="958" spans="1:15" ht="12.75" x14ac:dyDescent="0.2">
      <c r="A958" s="238"/>
      <c r="B958" s="217"/>
      <c r="C958" s="217"/>
      <c r="D958" s="217"/>
      <c r="E958" s="217"/>
      <c r="F958" s="217"/>
      <c r="G958" s="217"/>
      <c r="H958" s="217"/>
      <c r="I958" s="217"/>
      <c r="J958" s="238"/>
      <c r="K958" s="217"/>
      <c r="L958" s="217"/>
      <c r="M958" s="195"/>
      <c r="N958" s="195"/>
      <c r="O958" s="195"/>
    </row>
    <row r="959" spans="1:15" ht="12.75" x14ac:dyDescent="0.2">
      <c r="A959" s="238"/>
      <c r="B959" s="217"/>
      <c r="C959" s="217"/>
      <c r="D959" s="217"/>
      <c r="E959" s="217"/>
      <c r="F959" s="217"/>
      <c r="G959" s="217"/>
      <c r="H959" s="217"/>
      <c r="I959" s="217"/>
      <c r="J959" s="238"/>
      <c r="K959" s="217"/>
      <c r="L959" s="217"/>
      <c r="M959" s="195"/>
      <c r="N959" s="195"/>
      <c r="O959" s="195"/>
    </row>
    <row r="960" spans="1:15" ht="12.75" x14ac:dyDescent="0.2">
      <c r="A960" s="238"/>
      <c r="B960" s="217"/>
      <c r="C960" s="217"/>
      <c r="D960" s="217"/>
      <c r="E960" s="217"/>
      <c r="F960" s="217"/>
      <c r="G960" s="217"/>
      <c r="H960" s="217"/>
      <c r="I960" s="217"/>
      <c r="J960" s="238"/>
      <c r="K960" s="217"/>
      <c r="L960" s="217"/>
      <c r="M960" s="195"/>
      <c r="N960" s="195"/>
      <c r="O960" s="195"/>
    </row>
    <row r="961" spans="1:15" ht="12.75" x14ac:dyDescent="0.2">
      <c r="A961" s="238"/>
      <c r="B961" s="217"/>
      <c r="C961" s="217"/>
      <c r="D961" s="217"/>
      <c r="E961" s="217"/>
      <c r="F961" s="217"/>
      <c r="G961" s="217"/>
      <c r="H961" s="217"/>
      <c r="I961" s="217"/>
      <c r="J961" s="238"/>
      <c r="K961" s="217"/>
      <c r="L961" s="217"/>
      <c r="M961" s="195"/>
      <c r="N961" s="195"/>
      <c r="O961" s="195"/>
    </row>
    <row r="962" spans="1:15" ht="12.75" x14ac:dyDescent="0.2">
      <c r="A962" s="238"/>
      <c r="B962" s="217"/>
      <c r="C962" s="217"/>
      <c r="D962" s="217"/>
      <c r="E962" s="217"/>
      <c r="F962" s="217"/>
      <c r="G962" s="217"/>
      <c r="H962" s="217"/>
      <c r="I962" s="217"/>
      <c r="J962" s="238"/>
      <c r="K962" s="217"/>
      <c r="L962" s="217"/>
      <c r="M962" s="195"/>
      <c r="N962" s="195"/>
      <c r="O962" s="195"/>
    </row>
    <row r="963" spans="1:15" ht="12.75" x14ac:dyDescent="0.2">
      <c r="A963" s="238"/>
      <c r="B963" s="217"/>
      <c r="C963" s="217"/>
      <c r="D963" s="217"/>
      <c r="E963" s="217"/>
      <c r="F963" s="217"/>
      <c r="G963" s="217"/>
      <c r="H963" s="217"/>
      <c r="I963" s="217"/>
      <c r="J963" s="238"/>
      <c r="K963" s="217"/>
      <c r="L963" s="217"/>
      <c r="M963" s="195"/>
      <c r="N963" s="195"/>
      <c r="O963" s="195"/>
    </row>
    <row r="964" spans="1:15" ht="12.75" x14ac:dyDescent="0.2">
      <c r="A964" s="238"/>
      <c r="B964" s="217"/>
      <c r="C964" s="217"/>
      <c r="D964" s="217"/>
      <c r="E964" s="217"/>
      <c r="F964" s="217"/>
      <c r="G964" s="217"/>
      <c r="H964" s="217"/>
      <c r="I964" s="217"/>
      <c r="J964" s="238"/>
      <c r="K964" s="217"/>
      <c r="L964" s="217"/>
      <c r="M964" s="195"/>
      <c r="N964" s="195"/>
      <c r="O964" s="195"/>
    </row>
    <row r="965" spans="1:15" ht="12.75" x14ac:dyDescent="0.2">
      <c r="A965" s="238"/>
      <c r="B965" s="217"/>
      <c r="C965" s="217"/>
      <c r="D965" s="217"/>
      <c r="E965" s="217"/>
      <c r="F965" s="217"/>
      <c r="G965" s="217"/>
      <c r="H965" s="217"/>
      <c r="I965" s="217"/>
      <c r="J965" s="238"/>
      <c r="K965" s="217"/>
      <c r="L965" s="217"/>
      <c r="M965" s="195"/>
      <c r="N965" s="195"/>
      <c r="O965" s="195"/>
    </row>
    <row r="966" spans="1:15" ht="12.75" x14ac:dyDescent="0.2">
      <c r="A966" s="238"/>
      <c r="B966" s="217"/>
      <c r="C966" s="217"/>
      <c r="D966" s="217"/>
      <c r="E966" s="217"/>
      <c r="F966" s="217"/>
      <c r="G966" s="217"/>
      <c r="H966" s="217"/>
      <c r="I966" s="217"/>
      <c r="J966" s="238"/>
      <c r="K966" s="217"/>
      <c r="L966" s="217"/>
      <c r="M966" s="195"/>
      <c r="N966" s="195"/>
      <c r="O966" s="195"/>
    </row>
    <row r="967" spans="1:15" ht="12.75" x14ac:dyDescent="0.2">
      <c r="A967" s="238"/>
      <c r="B967" s="217"/>
      <c r="C967" s="217"/>
      <c r="D967" s="217"/>
      <c r="E967" s="217"/>
      <c r="F967" s="217"/>
      <c r="G967" s="217"/>
      <c r="H967" s="217"/>
      <c r="I967" s="217"/>
      <c r="J967" s="238"/>
      <c r="K967" s="217"/>
      <c r="L967" s="217"/>
      <c r="M967" s="195"/>
      <c r="N967" s="195"/>
      <c r="O967" s="195"/>
    </row>
    <row r="968" spans="1:15" ht="12.75" x14ac:dyDescent="0.2">
      <c r="A968" s="238"/>
      <c r="B968" s="217"/>
      <c r="C968" s="217"/>
      <c r="D968" s="217"/>
      <c r="E968" s="217"/>
      <c r="F968" s="217"/>
      <c r="G968" s="217"/>
      <c r="H968" s="217"/>
      <c r="I968" s="217"/>
      <c r="J968" s="238"/>
      <c r="K968" s="217"/>
      <c r="L968" s="217"/>
      <c r="M968" s="195"/>
      <c r="N968" s="195"/>
      <c r="O968" s="195"/>
    </row>
    <row r="969" spans="1:15" ht="12.75" x14ac:dyDescent="0.2">
      <c r="A969" s="238"/>
      <c r="B969" s="217"/>
      <c r="C969" s="217"/>
      <c r="D969" s="217"/>
      <c r="E969" s="217"/>
      <c r="F969" s="217"/>
      <c r="G969" s="217"/>
      <c r="H969" s="217"/>
      <c r="I969" s="217"/>
      <c r="J969" s="238"/>
      <c r="K969" s="217"/>
      <c r="L969" s="217"/>
      <c r="M969" s="195"/>
      <c r="N969" s="195"/>
      <c r="O969" s="195"/>
    </row>
    <row r="970" spans="1:15" ht="12.75" x14ac:dyDescent="0.2">
      <c r="A970" s="238"/>
      <c r="B970" s="217"/>
      <c r="C970" s="217"/>
      <c r="D970" s="217"/>
      <c r="E970" s="217"/>
      <c r="F970" s="217"/>
      <c r="G970" s="217"/>
      <c r="H970" s="217"/>
      <c r="I970" s="217"/>
      <c r="J970" s="238"/>
      <c r="K970" s="217"/>
      <c r="L970" s="217"/>
      <c r="M970" s="195"/>
      <c r="N970" s="195"/>
      <c r="O970" s="195"/>
    </row>
    <row r="971" spans="1:15" ht="12.75" x14ac:dyDescent="0.2">
      <c r="A971" s="238"/>
      <c r="B971" s="217"/>
      <c r="C971" s="217"/>
      <c r="D971" s="217"/>
      <c r="E971" s="217"/>
      <c r="F971" s="217"/>
      <c r="G971" s="217"/>
      <c r="H971" s="217"/>
      <c r="I971" s="217"/>
      <c r="J971" s="238"/>
      <c r="K971" s="217"/>
      <c r="L971" s="217"/>
      <c r="M971" s="195"/>
      <c r="N971" s="195"/>
      <c r="O971" s="195"/>
    </row>
    <row r="972" spans="1:15" ht="12.75" x14ac:dyDescent="0.2">
      <c r="A972" s="238"/>
      <c r="B972" s="217"/>
      <c r="C972" s="217"/>
      <c r="D972" s="217"/>
      <c r="E972" s="217"/>
      <c r="F972" s="217"/>
      <c r="G972" s="217"/>
      <c r="H972" s="217"/>
      <c r="I972" s="217"/>
      <c r="J972" s="238"/>
      <c r="K972" s="217"/>
      <c r="L972" s="217"/>
      <c r="M972" s="195"/>
      <c r="N972" s="195"/>
      <c r="O972" s="195"/>
    </row>
    <row r="973" spans="1:15" ht="12.75" x14ac:dyDescent="0.2">
      <c r="A973" s="238"/>
      <c r="B973" s="217"/>
      <c r="C973" s="217"/>
      <c r="D973" s="217"/>
      <c r="E973" s="217"/>
      <c r="F973" s="217"/>
      <c r="G973" s="217"/>
      <c r="H973" s="217"/>
      <c r="I973" s="217"/>
      <c r="J973" s="238"/>
      <c r="K973" s="217"/>
      <c r="L973" s="217"/>
      <c r="M973" s="195"/>
      <c r="N973" s="195"/>
      <c r="O973" s="195"/>
    </row>
    <row r="974" spans="1:15" ht="12.75" x14ac:dyDescent="0.2">
      <c r="A974" s="238"/>
      <c r="B974" s="217"/>
      <c r="C974" s="217"/>
      <c r="D974" s="217"/>
      <c r="E974" s="217"/>
      <c r="F974" s="217"/>
      <c r="G974" s="217"/>
      <c r="H974" s="217"/>
      <c r="I974" s="217"/>
      <c r="J974" s="238"/>
      <c r="K974" s="217"/>
      <c r="L974" s="217"/>
      <c r="M974" s="195"/>
      <c r="N974" s="195"/>
      <c r="O974" s="195"/>
    </row>
    <row r="975" spans="1:15" ht="12.75" x14ac:dyDescent="0.2">
      <c r="A975" s="238"/>
      <c r="B975" s="217"/>
      <c r="C975" s="217"/>
      <c r="D975" s="217"/>
      <c r="E975" s="217"/>
      <c r="F975" s="217"/>
      <c r="G975" s="217"/>
      <c r="H975" s="217"/>
      <c r="I975" s="217"/>
      <c r="J975" s="238"/>
      <c r="K975" s="217"/>
      <c r="L975" s="217"/>
      <c r="M975" s="195"/>
      <c r="N975" s="195"/>
      <c r="O975" s="195"/>
    </row>
    <row r="976" spans="1:15" ht="12.75" x14ac:dyDescent="0.2">
      <c r="A976" s="238"/>
      <c r="B976" s="217"/>
      <c r="C976" s="217"/>
      <c r="D976" s="217"/>
      <c r="E976" s="217"/>
      <c r="F976" s="217"/>
      <c r="G976" s="217"/>
      <c r="H976" s="217"/>
      <c r="I976" s="217"/>
      <c r="J976" s="238"/>
      <c r="K976" s="217"/>
      <c r="L976" s="217"/>
      <c r="M976" s="195"/>
      <c r="N976" s="195"/>
      <c r="O976" s="195"/>
    </row>
    <row r="977" spans="1:15" ht="12.75" x14ac:dyDescent="0.2">
      <c r="A977" s="238"/>
      <c r="B977" s="217"/>
      <c r="C977" s="217"/>
      <c r="D977" s="217"/>
      <c r="E977" s="217"/>
      <c r="F977" s="217"/>
      <c r="G977" s="217"/>
      <c r="H977" s="217"/>
      <c r="I977" s="217"/>
      <c r="J977" s="238"/>
      <c r="K977" s="217"/>
      <c r="L977" s="217"/>
      <c r="M977" s="195"/>
      <c r="N977" s="195"/>
      <c r="O977" s="195"/>
    </row>
    <row r="978" spans="1:15" ht="12.75" x14ac:dyDescent="0.2">
      <c r="A978" s="238"/>
      <c r="B978" s="217"/>
      <c r="C978" s="217"/>
      <c r="D978" s="217"/>
      <c r="E978" s="217"/>
      <c r="F978" s="217"/>
      <c r="G978" s="217"/>
      <c r="H978" s="217"/>
      <c r="I978" s="217"/>
      <c r="J978" s="238"/>
      <c r="K978" s="217"/>
      <c r="L978" s="217"/>
      <c r="M978" s="195"/>
      <c r="N978" s="195"/>
      <c r="O978" s="195"/>
    </row>
    <row r="979" spans="1:15" ht="12.75" x14ac:dyDescent="0.2">
      <c r="A979" s="238"/>
      <c r="B979" s="217"/>
      <c r="C979" s="217"/>
      <c r="D979" s="217"/>
      <c r="E979" s="217"/>
      <c r="F979" s="217"/>
      <c r="G979" s="217"/>
      <c r="H979" s="217"/>
      <c r="I979" s="217"/>
      <c r="J979" s="238"/>
      <c r="K979" s="217"/>
      <c r="L979" s="217"/>
      <c r="M979" s="195"/>
      <c r="N979" s="195"/>
      <c r="O979" s="195"/>
    </row>
    <row r="980" spans="1:15" ht="12.75" x14ac:dyDescent="0.2">
      <c r="A980" s="238"/>
      <c r="B980" s="217"/>
      <c r="C980" s="217"/>
      <c r="D980" s="217"/>
      <c r="E980" s="217"/>
      <c r="F980" s="217"/>
      <c r="G980" s="217"/>
      <c r="H980" s="217"/>
      <c r="I980" s="217"/>
      <c r="J980" s="238"/>
      <c r="K980" s="217"/>
      <c r="L980" s="217"/>
      <c r="M980" s="195"/>
      <c r="N980" s="195"/>
      <c r="O980" s="195"/>
    </row>
    <row r="981" spans="1:15" ht="12.75" x14ac:dyDescent="0.2">
      <c r="A981" s="238"/>
      <c r="B981" s="217"/>
      <c r="C981" s="217"/>
      <c r="D981" s="217"/>
      <c r="E981" s="217"/>
      <c r="F981" s="217"/>
      <c r="G981" s="217"/>
      <c r="H981" s="217"/>
      <c r="I981" s="217"/>
      <c r="J981" s="238"/>
      <c r="K981" s="217"/>
      <c r="L981" s="217"/>
      <c r="M981" s="195"/>
      <c r="N981" s="195"/>
      <c r="O981" s="195"/>
    </row>
    <row r="982" spans="1:15" ht="12.75" x14ac:dyDescent="0.2">
      <c r="A982" s="238"/>
      <c r="B982" s="217"/>
      <c r="C982" s="217"/>
      <c r="D982" s="217"/>
      <c r="E982" s="217"/>
      <c r="F982" s="217"/>
      <c r="G982" s="217"/>
      <c r="H982" s="217"/>
      <c r="I982" s="217"/>
      <c r="J982" s="238"/>
      <c r="K982" s="217"/>
      <c r="L982" s="217"/>
      <c r="M982" s="195"/>
      <c r="N982" s="195"/>
      <c r="O982" s="195"/>
    </row>
    <row r="983" spans="1:15" ht="12.75" x14ac:dyDescent="0.2">
      <c r="A983" s="238"/>
      <c r="B983" s="217"/>
      <c r="C983" s="217"/>
      <c r="D983" s="217"/>
      <c r="E983" s="217"/>
      <c r="F983" s="217"/>
      <c r="G983" s="217"/>
      <c r="H983" s="217"/>
      <c r="I983" s="217"/>
      <c r="J983" s="238"/>
      <c r="K983" s="217"/>
      <c r="L983" s="217"/>
      <c r="M983" s="195"/>
      <c r="N983" s="195"/>
      <c r="O983" s="195"/>
    </row>
    <row r="984" spans="1:15" ht="12.75" x14ac:dyDescent="0.2">
      <c r="A984" s="238"/>
      <c r="B984" s="217"/>
      <c r="C984" s="217"/>
      <c r="D984" s="217"/>
      <c r="E984" s="217"/>
      <c r="F984" s="217"/>
      <c r="G984" s="217"/>
      <c r="H984" s="217"/>
      <c r="I984" s="217"/>
      <c r="J984" s="238"/>
      <c r="K984" s="217"/>
      <c r="L984" s="217"/>
      <c r="M984" s="195"/>
      <c r="N984" s="195"/>
      <c r="O984" s="195"/>
    </row>
    <row r="985" spans="1:15" ht="12.75" x14ac:dyDescent="0.2">
      <c r="A985" s="238"/>
      <c r="B985" s="217"/>
      <c r="C985" s="217"/>
      <c r="D985" s="217"/>
      <c r="E985" s="217"/>
      <c r="F985" s="217"/>
      <c r="G985" s="217"/>
      <c r="H985" s="217"/>
      <c r="I985" s="217"/>
      <c r="J985" s="238"/>
      <c r="K985" s="217"/>
      <c r="L985" s="217"/>
      <c r="M985" s="195"/>
      <c r="N985" s="195"/>
      <c r="O985" s="195"/>
    </row>
    <row r="986" spans="1:15" ht="12.75" x14ac:dyDescent="0.2">
      <c r="A986" s="238"/>
      <c r="B986" s="217"/>
      <c r="C986" s="217"/>
      <c r="D986" s="217"/>
      <c r="E986" s="217"/>
      <c r="F986" s="217"/>
      <c r="G986" s="217"/>
      <c r="H986" s="217"/>
      <c r="I986" s="217"/>
      <c r="J986" s="238"/>
      <c r="K986" s="217"/>
      <c r="L986" s="217"/>
      <c r="M986" s="195"/>
      <c r="N986" s="195"/>
      <c r="O986" s="195"/>
    </row>
    <row r="987" spans="1:15" ht="12.75" x14ac:dyDescent="0.2">
      <c r="A987" s="238"/>
      <c r="B987" s="217"/>
      <c r="C987" s="217"/>
      <c r="D987" s="217"/>
      <c r="E987" s="217"/>
      <c r="F987" s="217"/>
      <c r="G987" s="217"/>
      <c r="H987" s="217"/>
      <c r="I987" s="217"/>
      <c r="J987" s="238"/>
      <c r="K987" s="217"/>
      <c r="L987" s="217"/>
      <c r="M987" s="195"/>
      <c r="N987" s="195"/>
      <c r="O987" s="195"/>
    </row>
    <row r="988" spans="1:15" ht="12.75" x14ac:dyDescent="0.2">
      <c r="A988" s="238"/>
      <c r="B988" s="217"/>
      <c r="C988" s="217"/>
      <c r="D988" s="217"/>
      <c r="E988" s="217"/>
      <c r="F988" s="217"/>
      <c r="G988" s="217"/>
      <c r="H988" s="217"/>
      <c r="I988" s="217"/>
      <c r="J988" s="238"/>
      <c r="K988" s="217"/>
      <c r="L988" s="217"/>
      <c r="M988" s="195"/>
      <c r="N988" s="195"/>
      <c r="O988" s="195"/>
    </row>
    <row r="989" spans="1:15" ht="12.75" x14ac:dyDescent="0.2">
      <c r="A989" s="238"/>
      <c r="B989" s="217"/>
      <c r="C989" s="217"/>
      <c r="D989" s="217"/>
      <c r="E989" s="217"/>
      <c r="F989" s="217"/>
      <c r="G989" s="217"/>
      <c r="H989" s="217"/>
      <c r="I989" s="217"/>
      <c r="J989" s="238"/>
      <c r="K989" s="217"/>
      <c r="L989" s="217"/>
      <c r="M989" s="195"/>
      <c r="N989" s="195"/>
      <c r="O989" s="195"/>
    </row>
    <row r="990" spans="1:15" ht="12.75" x14ac:dyDescent="0.2">
      <c r="A990" s="238"/>
      <c r="B990" s="217"/>
      <c r="C990" s="217"/>
      <c r="D990" s="217"/>
      <c r="E990" s="217"/>
      <c r="F990" s="217"/>
      <c r="G990" s="217"/>
      <c r="H990" s="217"/>
      <c r="I990" s="217"/>
      <c r="J990" s="238"/>
      <c r="K990" s="217"/>
      <c r="L990" s="217"/>
      <c r="M990" s="195"/>
      <c r="N990" s="195"/>
      <c r="O990" s="195"/>
    </row>
    <row r="991" spans="1:15" ht="12.75" x14ac:dyDescent="0.2">
      <c r="A991" s="238"/>
      <c r="B991" s="217"/>
      <c r="C991" s="217"/>
      <c r="D991" s="217"/>
      <c r="E991" s="217"/>
      <c r="F991" s="217"/>
      <c r="G991" s="217"/>
      <c r="H991" s="217"/>
      <c r="I991" s="217"/>
      <c r="J991" s="238"/>
      <c r="K991" s="217"/>
      <c r="L991" s="217"/>
      <c r="M991" s="195"/>
      <c r="N991" s="195"/>
      <c r="O991" s="195"/>
    </row>
    <row r="992" spans="1:15" ht="12.75" x14ac:dyDescent="0.2">
      <c r="A992" s="238"/>
      <c r="B992" s="217"/>
      <c r="C992" s="217"/>
      <c r="D992" s="217"/>
      <c r="E992" s="217"/>
      <c r="F992" s="217"/>
      <c r="G992" s="217"/>
      <c r="H992" s="217"/>
      <c r="I992" s="217"/>
      <c r="J992" s="238"/>
      <c r="K992" s="217"/>
      <c r="L992" s="217"/>
      <c r="M992" s="195"/>
      <c r="N992" s="195"/>
      <c r="O992" s="195"/>
    </row>
    <row r="993" spans="1:15" ht="12.75" x14ac:dyDescent="0.2">
      <c r="A993" s="238"/>
      <c r="B993" s="217"/>
      <c r="C993" s="217"/>
      <c r="D993" s="217"/>
      <c r="E993" s="217"/>
      <c r="F993" s="217"/>
      <c r="G993" s="217"/>
      <c r="H993" s="217"/>
      <c r="I993" s="217"/>
      <c r="J993" s="238"/>
      <c r="K993" s="217"/>
      <c r="L993" s="217"/>
      <c r="M993" s="195"/>
      <c r="N993" s="195"/>
      <c r="O993" s="195"/>
    </row>
    <row r="994" spans="1:15" ht="12.75" x14ac:dyDescent="0.2">
      <c r="A994" s="238"/>
      <c r="B994" s="217"/>
      <c r="C994" s="217"/>
      <c r="D994" s="217"/>
      <c r="E994" s="217"/>
      <c r="F994" s="217"/>
      <c r="G994" s="217"/>
      <c r="H994" s="217"/>
      <c r="I994" s="217"/>
      <c r="J994" s="238"/>
      <c r="K994" s="217"/>
      <c r="L994" s="217"/>
      <c r="M994" s="195"/>
      <c r="N994" s="195"/>
      <c r="O994" s="195"/>
    </row>
    <row r="995" spans="1:15" ht="12.75" x14ac:dyDescent="0.2">
      <c r="A995" s="238"/>
      <c r="B995" s="217"/>
      <c r="C995" s="217"/>
      <c r="D995" s="217"/>
      <c r="E995" s="217"/>
      <c r="F995" s="217"/>
      <c r="G995" s="217"/>
      <c r="H995" s="217"/>
      <c r="I995" s="217"/>
      <c r="J995" s="238"/>
      <c r="K995" s="217"/>
      <c r="L995" s="217"/>
      <c r="M995" s="195"/>
      <c r="N995" s="195"/>
      <c r="O995" s="195"/>
    </row>
    <row r="996" spans="1:15" ht="12.75" x14ac:dyDescent="0.2">
      <c r="A996" s="238"/>
      <c r="B996" s="217"/>
      <c r="C996" s="217"/>
      <c r="D996" s="217"/>
      <c r="E996" s="217"/>
      <c r="F996" s="217"/>
      <c r="G996" s="217"/>
      <c r="H996" s="217"/>
      <c r="I996" s="217"/>
      <c r="J996" s="238"/>
      <c r="K996" s="217"/>
      <c r="L996" s="217"/>
      <c r="M996" s="195"/>
      <c r="N996" s="195"/>
      <c r="O996" s="195"/>
    </row>
    <row r="997" spans="1:15" ht="12.75" x14ac:dyDescent="0.2">
      <c r="A997" s="238"/>
      <c r="B997" s="217"/>
      <c r="C997" s="217"/>
      <c r="D997" s="217"/>
      <c r="E997" s="217"/>
      <c r="F997" s="217"/>
      <c r="G997" s="217"/>
      <c r="H997" s="217"/>
      <c r="I997" s="217"/>
      <c r="J997" s="238"/>
      <c r="K997" s="217"/>
      <c r="L997" s="217"/>
      <c r="M997" s="195"/>
      <c r="N997" s="195"/>
      <c r="O997" s="195"/>
    </row>
    <row r="998" spans="1:15" ht="12.75" x14ac:dyDescent="0.2">
      <c r="A998" s="238"/>
      <c r="B998" s="217"/>
      <c r="C998" s="217"/>
      <c r="D998" s="217"/>
      <c r="E998" s="217"/>
      <c r="F998" s="217"/>
      <c r="G998" s="217"/>
      <c r="H998" s="217"/>
      <c r="I998" s="217"/>
      <c r="J998" s="238"/>
      <c r="K998" s="217"/>
      <c r="L998" s="217"/>
      <c r="M998" s="195"/>
      <c r="N998" s="195"/>
      <c r="O998" s="195"/>
    </row>
    <row r="999" spans="1:15" ht="12.75" x14ac:dyDescent="0.2">
      <c r="A999" s="238"/>
      <c r="B999" s="217"/>
      <c r="C999" s="217"/>
      <c r="D999" s="217"/>
      <c r="E999" s="217"/>
      <c r="F999" s="217"/>
      <c r="G999" s="217"/>
      <c r="H999" s="217"/>
      <c r="I999" s="217"/>
      <c r="J999" s="238"/>
      <c r="K999" s="217"/>
      <c r="L999" s="217"/>
      <c r="M999" s="195"/>
      <c r="N999" s="195"/>
      <c r="O999" s="195"/>
    </row>
    <row r="1000" spans="1:15" ht="12.75" x14ac:dyDescent="0.2">
      <c r="A1000" s="238"/>
      <c r="B1000" s="217"/>
      <c r="C1000" s="217"/>
      <c r="D1000" s="217"/>
      <c r="E1000" s="217"/>
      <c r="F1000" s="217"/>
      <c r="G1000" s="217"/>
      <c r="H1000" s="217"/>
      <c r="I1000" s="217"/>
      <c r="J1000" s="238"/>
      <c r="K1000" s="217"/>
      <c r="L1000" s="217"/>
      <c r="M1000" s="195"/>
      <c r="N1000" s="195"/>
      <c r="O1000" s="195"/>
    </row>
    <row r="1001" spans="1:15" ht="12.75" x14ac:dyDescent="0.2">
      <c r="A1001" s="238"/>
      <c r="B1001" s="217"/>
      <c r="C1001" s="217"/>
      <c r="D1001" s="217"/>
      <c r="E1001" s="217"/>
      <c r="F1001" s="217"/>
      <c r="G1001" s="217"/>
      <c r="H1001" s="217"/>
      <c r="I1001" s="217"/>
      <c r="J1001" s="238"/>
      <c r="K1001" s="217"/>
      <c r="L1001" s="217"/>
      <c r="M1001" s="195"/>
      <c r="N1001" s="195"/>
      <c r="O1001" s="195"/>
    </row>
    <row r="1002" spans="1:15" ht="12.75" x14ac:dyDescent="0.2">
      <c r="A1002" s="197"/>
      <c r="B1002" s="195"/>
      <c r="C1002" s="195"/>
      <c r="D1002" s="195"/>
      <c r="E1002" s="195"/>
      <c r="F1002" s="195"/>
      <c r="G1002" s="195"/>
      <c r="H1002" s="195"/>
      <c r="I1002" s="195"/>
      <c r="J1002" s="197"/>
      <c r="K1002" s="195"/>
      <c r="L1002" s="195"/>
      <c r="M1002" s="195"/>
      <c r="N1002" s="195"/>
      <c r="O1002" s="195"/>
    </row>
    <row r="1003" spans="1:15" ht="12.75" x14ac:dyDescent="0.2">
      <c r="A1003" s="197"/>
      <c r="B1003" s="195"/>
      <c r="C1003" s="195"/>
      <c r="D1003" s="195"/>
      <c r="E1003" s="195"/>
      <c r="F1003" s="195"/>
      <c r="G1003" s="195"/>
      <c r="H1003" s="195"/>
      <c r="I1003" s="195"/>
      <c r="J1003" s="197"/>
      <c r="K1003" s="195"/>
      <c r="L1003" s="195"/>
      <c r="M1003" s="195"/>
      <c r="N1003" s="195"/>
      <c r="O1003" s="195"/>
    </row>
    <row r="1004" spans="1:15" ht="12.75" x14ac:dyDescent="0.2">
      <c r="A1004" s="197"/>
      <c r="B1004" s="195"/>
      <c r="C1004" s="195"/>
      <c r="D1004" s="195"/>
      <c r="E1004" s="195"/>
      <c r="F1004" s="195"/>
      <c r="G1004" s="195"/>
      <c r="H1004" s="195"/>
      <c r="I1004" s="195"/>
      <c r="J1004" s="197"/>
      <c r="K1004" s="195"/>
      <c r="L1004" s="195"/>
      <c r="M1004" s="195"/>
      <c r="N1004" s="195"/>
      <c r="O1004" s="195"/>
    </row>
    <row r="1005" spans="1:15" ht="12.75" x14ac:dyDescent="0.2">
      <c r="A1005" s="197"/>
      <c r="B1005" s="195"/>
      <c r="C1005" s="195"/>
      <c r="D1005" s="195"/>
      <c r="E1005" s="195"/>
      <c r="F1005" s="195"/>
      <c r="G1005" s="195"/>
      <c r="H1005" s="195"/>
      <c r="I1005" s="195"/>
      <c r="J1005" s="197"/>
      <c r="K1005" s="195"/>
      <c r="L1005" s="195"/>
      <c r="M1005" s="195"/>
      <c r="N1005" s="195"/>
      <c r="O1005" s="195"/>
    </row>
    <row r="1006" spans="1:15" ht="12.75" x14ac:dyDescent="0.2">
      <c r="A1006" s="197"/>
      <c r="B1006" s="195"/>
      <c r="C1006" s="195"/>
      <c r="D1006" s="195"/>
      <c r="E1006" s="195"/>
      <c r="F1006" s="195"/>
      <c r="G1006" s="195"/>
      <c r="H1006" s="195"/>
      <c r="I1006" s="195"/>
      <c r="J1006" s="197"/>
      <c r="K1006" s="195"/>
      <c r="L1006" s="195"/>
      <c r="M1006" s="195"/>
      <c r="N1006" s="195"/>
      <c r="O1006" s="195"/>
    </row>
    <row r="1007" spans="1:15" ht="12.75" x14ac:dyDescent="0.2">
      <c r="A1007" s="197"/>
      <c r="B1007" s="195"/>
      <c r="C1007" s="195"/>
      <c r="D1007" s="195"/>
      <c r="E1007" s="195"/>
      <c r="F1007" s="195"/>
      <c r="G1007" s="195"/>
      <c r="H1007" s="195"/>
      <c r="I1007" s="195"/>
      <c r="J1007" s="197"/>
      <c r="K1007" s="195"/>
      <c r="L1007" s="195"/>
      <c r="M1007" s="195"/>
      <c r="N1007" s="195"/>
      <c r="O1007" s="195"/>
    </row>
    <row r="1008" spans="1:15" ht="12.75" x14ac:dyDescent="0.2">
      <c r="A1008" s="197"/>
      <c r="B1008" s="195"/>
      <c r="C1008" s="195"/>
      <c r="D1008" s="195"/>
      <c r="E1008" s="195"/>
      <c r="F1008" s="195"/>
      <c r="G1008" s="195"/>
      <c r="H1008" s="195"/>
      <c r="I1008" s="195"/>
      <c r="J1008" s="197"/>
      <c r="K1008" s="195"/>
      <c r="L1008" s="195"/>
      <c r="M1008" s="195"/>
      <c r="N1008" s="195"/>
      <c r="O1008" s="195"/>
    </row>
    <row r="1009" spans="1:15" ht="12.75" x14ac:dyDescent="0.2">
      <c r="A1009" s="197"/>
      <c r="B1009" s="195"/>
      <c r="C1009" s="195"/>
      <c r="D1009" s="195"/>
      <c r="E1009" s="195"/>
      <c r="F1009" s="195"/>
      <c r="G1009" s="195"/>
      <c r="H1009" s="195"/>
      <c r="I1009" s="195"/>
      <c r="J1009" s="197"/>
      <c r="K1009" s="195"/>
      <c r="L1009" s="195"/>
      <c r="M1009" s="195"/>
      <c r="N1009" s="195"/>
      <c r="O1009" s="195"/>
    </row>
    <row r="1010" spans="1:15" ht="12.75" x14ac:dyDescent="0.2">
      <c r="A1010" s="197"/>
      <c r="B1010" s="195"/>
      <c r="C1010" s="195"/>
      <c r="D1010" s="195"/>
      <c r="E1010" s="195"/>
      <c r="F1010" s="195"/>
      <c r="G1010" s="195"/>
      <c r="H1010" s="195"/>
      <c r="I1010" s="195"/>
      <c r="J1010" s="197"/>
      <c r="K1010" s="195"/>
      <c r="L1010" s="195"/>
      <c r="M1010" s="195"/>
      <c r="N1010" s="195"/>
      <c r="O1010" s="195"/>
    </row>
    <row r="1011" spans="1:15" ht="12.75" x14ac:dyDescent="0.2">
      <c r="A1011" s="197"/>
      <c r="B1011" s="195"/>
      <c r="C1011" s="195"/>
      <c r="D1011" s="195"/>
      <c r="E1011" s="195"/>
      <c r="F1011" s="195"/>
      <c r="G1011" s="195"/>
      <c r="H1011" s="195"/>
      <c r="I1011" s="195"/>
      <c r="J1011" s="197"/>
      <c r="K1011" s="195"/>
      <c r="L1011" s="195"/>
      <c r="M1011" s="195"/>
      <c r="N1011" s="195"/>
      <c r="O1011" s="195"/>
    </row>
    <row r="1012" spans="1:15" ht="12.75" x14ac:dyDescent="0.2">
      <c r="A1012" s="197"/>
      <c r="B1012" s="195"/>
      <c r="C1012" s="195"/>
      <c r="D1012" s="195"/>
      <c r="E1012" s="195"/>
      <c r="F1012" s="195"/>
      <c r="G1012" s="195"/>
      <c r="H1012" s="195"/>
      <c r="I1012" s="195"/>
      <c r="J1012" s="197"/>
      <c r="K1012" s="195"/>
      <c r="L1012" s="195"/>
      <c r="M1012" s="195"/>
      <c r="N1012" s="195"/>
      <c r="O1012" s="195"/>
    </row>
    <row r="1013" spans="1:15" ht="12.75" x14ac:dyDescent="0.2">
      <c r="A1013" s="197"/>
      <c r="B1013" s="195"/>
      <c r="C1013" s="195"/>
      <c r="D1013" s="195"/>
      <c r="E1013" s="195"/>
      <c r="F1013" s="195"/>
      <c r="G1013" s="195"/>
      <c r="H1013" s="195"/>
      <c r="I1013" s="195"/>
      <c r="J1013" s="197"/>
      <c r="K1013" s="195"/>
      <c r="L1013" s="195"/>
      <c r="M1013" s="195"/>
      <c r="N1013" s="195"/>
      <c r="O1013" s="195"/>
    </row>
    <row r="1014" spans="1:15" ht="12.75" x14ac:dyDescent="0.2">
      <c r="A1014" s="197"/>
      <c r="B1014" s="195"/>
      <c r="C1014" s="195"/>
      <c r="D1014" s="195"/>
      <c r="E1014" s="195"/>
      <c r="F1014" s="195"/>
      <c r="G1014" s="195"/>
      <c r="H1014" s="195"/>
      <c r="I1014" s="195"/>
      <c r="J1014" s="197"/>
      <c r="K1014" s="195"/>
      <c r="L1014" s="195"/>
      <c r="M1014" s="195"/>
      <c r="N1014" s="195"/>
      <c r="O1014" s="195"/>
    </row>
    <row r="1015" spans="1:15" ht="12.75" x14ac:dyDescent="0.2">
      <c r="A1015" s="197"/>
      <c r="B1015" s="195"/>
      <c r="C1015" s="195"/>
      <c r="D1015" s="195"/>
      <c r="E1015" s="195"/>
      <c r="F1015" s="195"/>
      <c r="G1015" s="195"/>
      <c r="H1015" s="195"/>
      <c r="I1015" s="195"/>
      <c r="J1015" s="197"/>
      <c r="K1015" s="195"/>
      <c r="L1015" s="195"/>
      <c r="M1015" s="195"/>
      <c r="N1015" s="195"/>
      <c r="O1015" s="195"/>
    </row>
    <row r="1016" spans="1:15" ht="12.75" x14ac:dyDescent="0.2">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F14" activePane="bottomRight" state="frozen"/>
      <selection activeCell="H14" sqref="B14:AM16"/>
      <selection pane="topRight" activeCell="H14" sqref="B14:AM16"/>
      <selection pane="bottomLeft" activeCell="H14" sqref="B14:AM16"/>
      <selection pane="bottomRight" activeCell="H20" sqref="H20"/>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x14ac:dyDescent="0.25">
      <c r="A2" s="29" t="s">
        <v>2889</v>
      </c>
      <c r="B2" s="30"/>
      <c r="C2" s="30"/>
      <c r="D2" s="30"/>
      <c r="E2" s="30"/>
      <c r="F2" s="30"/>
      <c r="G2" s="30"/>
      <c r="H2" s="31"/>
    </row>
    <row r="3" spans="1:8" s="34" customFormat="1" ht="30" customHeight="1" x14ac:dyDescent="0.25">
      <c r="A3" s="32" t="s">
        <v>2590</v>
      </c>
      <c r="B3" s="12">
        <v>6199775</v>
      </c>
      <c r="C3" s="12">
        <v>6497607</v>
      </c>
      <c r="D3" s="12">
        <v>13193000</v>
      </c>
      <c r="E3" s="33">
        <f>'CRI-DE'!F2</f>
        <v>14545000</v>
      </c>
      <c r="F3" s="12">
        <v>13065150</v>
      </c>
      <c r="G3" s="12">
        <v>13718408</v>
      </c>
      <c r="H3" s="12">
        <v>14404328</v>
      </c>
    </row>
    <row r="4" spans="1:8" s="34" customFormat="1" ht="30" customHeight="1" x14ac:dyDescent="0.25">
      <c r="A4" s="32" t="s">
        <v>2608</v>
      </c>
      <c r="B4" s="12"/>
      <c r="C4" s="12"/>
      <c r="D4" s="12"/>
      <c r="E4" s="33">
        <f>'CRI-DE'!F23</f>
        <v>0</v>
      </c>
      <c r="F4" s="12">
        <v>0</v>
      </c>
      <c r="G4" s="12">
        <v>0</v>
      </c>
      <c r="H4" s="12">
        <v>0</v>
      </c>
    </row>
    <row r="5" spans="1:8" s="34" customFormat="1" ht="30" customHeight="1" x14ac:dyDescent="0.25">
      <c r="A5" s="32" t="s">
        <v>2738</v>
      </c>
      <c r="B5" s="12">
        <v>944248</v>
      </c>
      <c r="C5" s="12">
        <v>595444</v>
      </c>
      <c r="D5" s="12">
        <v>504000</v>
      </c>
      <c r="E5" s="33">
        <f>'CRI-DE'!F29</f>
        <v>293591</v>
      </c>
      <c r="F5" s="12">
        <v>529200</v>
      </c>
      <c r="G5" s="12">
        <v>555660</v>
      </c>
      <c r="H5" s="12">
        <v>583443</v>
      </c>
    </row>
    <row r="6" spans="1:8" s="34" customFormat="1" ht="30" customHeight="1" x14ac:dyDescent="0.25">
      <c r="A6" s="32" t="s">
        <v>2471</v>
      </c>
      <c r="B6" s="12">
        <v>12595835</v>
      </c>
      <c r="C6" s="12">
        <v>15029900</v>
      </c>
      <c r="D6" s="12">
        <v>19897659</v>
      </c>
      <c r="E6" s="33">
        <f>'CRI-DE'!F34</f>
        <v>20849000</v>
      </c>
      <c r="F6" s="12">
        <v>20892541.949999999</v>
      </c>
      <c r="G6" s="12">
        <v>21937169</v>
      </c>
      <c r="H6" s="12">
        <v>23034027</v>
      </c>
    </row>
    <row r="7" spans="1:8" s="34" customFormat="1" ht="30" customHeight="1" x14ac:dyDescent="0.25">
      <c r="A7" s="35" t="s">
        <v>2637</v>
      </c>
      <c r="B7" s="12">
        <v>326377</v>
      </c>
      <c r="C7" s="12">
        <v>312727</v>
      </c>
      <c r="D7" s="12">
        <v>402000</v>
      </c>
      <c r="E7" s="33">
        <f>'CRI-DE'!F66</f>
        <v>480000</v>
      </c>
      <c r="F7" s="12">
        <v>422100</v>
      </c>
      <c r="G7" s="12">
        <v>443205</v>
      </c>
      <c r="H7" s="12">
        <v>465365</v>
      </c>
    </row>
    <row r="8" spans="1:8" s="34" customFormat="1" ht="30" customHeight="1" x14ac:dyDescent="0.25">
      <c r="A8" s="35" t="s">
        <v>2641</v>
      </c>
      <c r="B8" s="12">
        <v>469078</v>
      </c>
      <c r="C8" s="12">
        <v>716085</v>
      </c>
      <c r="D8" s="12">
        <v>582000</v>
      </c>
      <c r="E8" s="33">
        <f>'CRI-DE'!F73</f>
        <v>508000</v>
      </c>
      <c r="F8" s="12">
        <v>611100</v>
      </c>
      <c r="G8" s="12">
        <v>641655</v>
      </c>
      <c r="H8" s="12">
        <v>673738</v>
      </c>
    </row>
    <row r="9" spans="1:8" s="34" customFormat="1" ht="30" customHeight="1" x14ac:dyDescent="0.25">
      <c r="A9" s="35" t="s">
        <v>2890</v>
      </c>
      <c r="B9" s="12"/>
      <c r="C9" s="12"/>
      <c r="D9" s="12"/>
      <c r="E9" s="33">
        <f>'CRI-DE'!F89</f>
        <v>0</v>
      </c>
      <c r="F9" s="12">
        <v>0</v>
      </c>
      <c r="G9" s="12">
        <v>0</v>
      </c>
      <c r="H9" s="12">
        <v>0</v>
      </c>
    </row>
    <row r="10" spans="1:8" s="34" customFormat="1" ht="30" customHeight="1" x14ac:dyDescent="0.25">
      <c r="A10" s="35" t="s">
        <v>2543</v>
      </c>
      <c r="B10" s="12">
        <v>50363793</v>
      </c>
      <c r="C10" s="12">
        <v>55023393</v>
      </c>
      <c r="D10" s="12">
        <v>60120000</v>
      </c>
      <c r="E10" s="33">
        <f>'CRI-DE'!F104</f>
        <v>59552000</v>
      </c>
      <c r="F10" s="12">
        <v>63126000</v>
      </c>
      <c r="G10" s="12">
        <v>66282300</v>
      </c>
      <c r="H10" s="12">
        <v>69596415</v>
      </c>
    </row>
    <row r="11" spans="1:8" s="34" customFormat="1" ht="30" customHeight="1" x14ac:dyDescent="0.25">
      <c r="A11" s="35" t="s">
        <v>2675</v>
      </c>
      <c r="B11" s="12"/>
      <c r="C11" s="12">
        <v>1510327</v>
      </c>
      <c r="D11" s="12">
        <v>1200000</v>
      </c>
      <c r="E11" s="33">
        <f>'CRI-DE'!F125</f>
        <v>1700000</v>
      </c>
      <c r="F11" s="12">
        <v>1260000</v>
      </c>
      <c r="G11" s="12">
        <v>1323000</v>
      </c>
      <c r="H11" s="12">
        <v>1389150</v>
      </c>
    </row>
    <row r="12" spans="1:8" s="34" customFormat="1" ht="30" customHeight="1" x14ac:dyDescent="0.25">
      <c r="A12" s="36" t="s">
        <v>2684</v>
      </c>
      <c r="B12" s="12"/>
      <c r="C12" s="12"/>
      <c r="D12" s="12"/>
      <c r="E12" s="33">
        <f>'CRI-DE'!D134</f>
        <v>0</v>
      </c>
      <c r="F12" s="12">
        <v>0</v>
      </c>
      <c r="G12" s="12">
        <v>0</v>
      </c>
      <c r="H12" s="12">
        <v>0</v>
      </c>
    </row>
    <row r="13" spans="1:8" s="34" customFormat="1" ht="30" customHeight="1" x14ac:dyDescent="0.25">
      <c r="A13" s="36" t="s">
        <v>2556</v>
      </c>
      <c r="B13" s="12">
        <v>2075000</v>
      </c>
      <c r="C13" s="12">
        <v>38233</v>
      </c>
      <c r="D13" s="12">
        <v>2093740</v>
      </c>
      <c r="E13" s="33">
        <f>'CRI-DE'!D120</f>
        <v>0</v>
      </c>
      <c r="F13" s="12">
        <v>2198427</v>
      </c>
      <c r="G13" s="12">
        <v>2308348</v>
      </c>
      <c r="H13" s="12">
        <v>2423765</v>
      </c>
    </row>
    <row r="14" spans="1:8" s="34" customFormat="1" ht="30" customHeight="1" x14ac:dyDescent="0.25">
      <c r="A14" s="35" t="s">
        <v>2891</v>
      </c>
      <c r="B14" s="12"/>
      <c r="C14" s="12">
        <v>256212</v>
      </c>
      <c r="D14" s="12"/>
      <c r="E14" s="33">
        <v>0</v>
      </c>
      <c r="F14" s="12"/>
      <c r="G14" s="12"/>
      <c r="H14" s="12"/>
    </row>
    <row r="15" spans="1:8" ht="15" customHeight="1" x14ac:dyDescent="0.25">
      <c r="A15" s="37" t="s">
        <v>2892</v>
      </c>
      <c r="B15" s="38">
        <f>SUM(B3:B14)</f>
        <v>72974106</v>
      </c>
      <c r="C15" s="38">
        <f t="shared" ref="C15:H15" si="0">SUM(C3:C14)</f>
        <v>79979928</v>
      </c>
      <c r="D15" s="38">
        <f t="shared" si="0"/>
        <v>97992399</v>
      </c>
      <c r="E15" s="38">
        <f t="shared" si="0"/>
        <v>97927591</v>
      </c>
      <c r="F15" s="38">
        <f t="shared" si="0"/>
        <v>102104518.95</v>
      </c>
      <c r="G15" s="38">
        <f t="shared" si="0"/>
        <v>107209745</v>
      </c>
      <c r="H15" s="38">
        <f t="shared" si="0"/>
        <v>112570231</v>
      </c>
    </row>
    <row r="16" spans="1:8" ht="15" customHeight="1" x14ac:dyDescent="0.25">
      <c r="A16" s="177" t="s">
        <v>2893</v>
      </c>
      <c r="B16" s="180"/>
      <c r="C16" s="180"/>
      <c r="D16" s="181"/>
      <c r="E16" s="38">
        <f>'CRI-DE'!D152</f>
        <v>0</v>
      </c>
      <c r="F16" s="179"/>
      <c r="G16" s="178"/>
      <c r="H16" s="63"/>
    </row>
    <row r="17" spans="1:8" ht="15" customHeight="1" x14ac:dyDescent="0.25">
      <c r="A17" s="177" t="s">
        <v>2894</v>
      </c>
      <c r="B17" s="180"/>
      <c r="C17" s="180"/>
      <c r="D17" s="181"/>
      <c r="E17" s="38">
        <f>E15+E16</f>
        <v>97927591</v>
      </c>
      <c r="F17" s="179"/>
      <c r="G17" s="178"/>
      <c r="H17" s="63"/>
    </row>
    <row r="18" spans="1:8" x14ac:dyDescent="0.25">
      <c r="A18" s="29" t="s">
        <v>2895</v>
      </c>
      <c r="B18" s="30"/>
      <c r="C18" s="30"/>
      <c r="D18" s="30"/>
      <c r="E18" s="30"/>
      <c r="F18" s="30"/>
      <c r="G18" s="30"/>
      <c r="H18" s="31"/>
    </row>
    <row r="19" spans="1:8" s="34" customFormat="1" ht="30" customHeight="1" x14ac:dyDescent="0.25">
      <c r="A19" s="39" t="s">
        <v>2550</v>
      </c>
      <c r="B19" s="40">
        <v>24571038</v>
      </c>
      <c r="C19" s="40">
        <v>26671164</v>
      </c>
      <c r="D19" s="40">
        <v>26580000</v>
      </c>
      <c r="E19" s="33">
        <f>'CRI-DE'!E117</f>
        <v>33400000</v>
      </c>
      <c r="F19" s="40">
        <v>27909000</v>
      </c>
      <c r="G19" s="40">
        <v>29304450</v>
      </c>
      <c r="H19" s="40">
        <v>30769672</v>
      </c>
    </row>
    <row r="20" spans="1:8" s="34" customFormat="1" ht="30" customHeight="1" x14ac:dyDescent="0.25">
      <c r="A20" s="39" t="s">
        <v>2556</v>
      </c>
      <c r="B20" s="40">
        <v>8000000</v>
      </c>
      <c r="C20" s="40">
        <v>9350000</v>
      </c>
      <c r="D20" s="40"/>
      <c r="E20" s="33">
        <f>'CRI-DE'!E120</f>
        <v>0</v>
      </c>
      <c r="F20" s="40"/>
      <c r="G20" s="40"/>
      <c r="H20" s="40"/>
    </row>
    <row r="21" spans="1:8" s="34" customFormat="1" ht="30" customHeight="1" x14ac:dyDescent="0.25">
      <c r="A21" s="39" t="s">
        <v>2681</v>
      </c>
      <c r="B21" s="40"/>
      <c r="C21" s="40"/>
      <c r="D21" s="40"/>
      <c r="E21" s="33">
        <f>'CRI-DE'!E131</f>
        <v>0</v>
      </c>
      <c r="F21" s="40"/>
      <c r="G21" s="40"/>
      <c r="H21" s="40"/>
    </row>
    <row r="22" spans="1:8" s="34" customFormat="1" ht="30" customHeight="1" x14ac:dyDescent="0.25">
      <c r="A22" s="39" t="s">
        <v>2896</v>
      </c>
      <c r="B22" s="40"/>
      <c r="C22" s="40"/>
      <c r="D22" s="40"/>
      <c r="E22" s="33">
        <f>'CRI-DE'!E134</f>
        <v>0</v>
      </c>
      <c r="F22" s="40"/>
      <c r="G22" s="40"/>
      <c r="H22" s="40"/>
    </row>
    <row r="23" spans="1:8" s="34" customFormat="1" ht="30" customHeight="1" x14ac:dyDescent="0.25">
      <c r="A23" s="39" t="s">
        <v>2897</v>
      </c>
      <c r="B23" s="40"/>
      <c r="C23" s="40"/>
      <c r="D23" s="40"/>
      <c r="E23" s="33">
        <v>0</v>
      </c>
      <c r="F23" s="40"/>
      <c r="G23" s="40"/>
      <c r="H23" s="40"/>
    </row>
    <row r="24" spans="1:8" x14ac:dyDescent="0.25">
      <c r="A24" s="37" t="s">
        <v>2898</v>
      </c>
      <c r="B24" s="38">
        <f t="shared" ref="B24:H24" si="1">SUM(B19:B23)</f>
        <v>32571038</v>
      </c>
      <c r="C24" s="38">
        <f t="shared" si="1"/>
        <v>36021164</v>
      </c>
      <c r="D24" s="38">
        <f t="shared" si="1"/>
        <v>26580000</v>
      </c>
      <c r="E24" s="38">
        <f t="shared" si="1"/>
        <v>33400000</v>
      </c>
      <c r="F24" s="38">
        <f t="shared" si="1"/>
        <v>27909000</v>
      </c>
      <c r="G24" s="38">
        <f t="shared" si="1"/>
        <v>29304450</v>
      </c>
      <c r="H24" s="38">
        <f t="shared" si="1"/>
        <v>30769672</v>
      </c>
    </row>
    <row r="25" spans="1:8" x14ac:dyDescent="0.25">
      <c r="A25" s="37" t="s">
        <v>2899</v>
      </c>
      <c r="B25" s="180"/>
      <c r="C25" s="180"/>
      <c r="D25" s="181"/>
      <c r="E25" s="38">
        <f>'CRI-DE'!E152</f>
        <v>0</v>
      </c>
      <c r="F25" s="180"/>
      <c r="G25" s="180"/>
      <c r="H25" s="181"/>
    </row>
    <row r="26" spans="1:8" x14ac:dyDescent="0.25">
      <c r="A26" s="37" t="s">
        <v>2894</v>
      </c>
      <c r="B26" s="180"/>
      <c r="C26" s="180"/>
      <c r="D26" s="181"/>
      <c r="E26" s="38">
        <f>E24+E25</f>
        <v>33400000</v>
      </c>
      <c r="F26" s="180"/>
      <c r="G26" s="180"/>
      <c r="H26" s="181"/>
    </row>
    <row r="27" spans="1:8" s="34" customFormat="1" ht="30" customHeight="1" x14ac:dyDescent="0.25">
      <c r="A27" s="35" t="s">
        <v>2900</v>
      </c>
      <c r="B27" s="33">
        <f>B35</f>
        <v>0</v>
      </c>
      <c r="C27" s="33">
        <f>C35</f>
        <v>0</v>
      </c>
      <c r="D27" s="33">
        <f>D35</f>
        <v>0</v>
      </c>
      <c r="E27" s="33">
        <f>E35</f>
        <v>0</v>
      </c>
      <c r="F27" s="33">
        <f t="shared" ref="F27:H27" si="2">F35</f>
        <v>0</v>
      </c>
      <c r="G27" s="33">
        <f t="shared" si="2"/>
        <v>0</v>
      </c>
      <c r="H27" s="33">
        <f t="shared" si="2"/>
        <v>0</v>
      </c>
    </row>
    <row r="28" spans="1:8" x14ac:dyDescent="0.25">
      <c r="A28" s="43" t="s">
        <v>2901</v>
      </c>
      <c r="B28" s="44">
        <f>B15+B24+B27</f>
        <v>105545144</v>
      </c>
      <c r="C28" s="44">
        <f t="shared" ref="C28:H28" si="3">C15+C24+C27</f>
        <v>116001092</v>
      </c>
      <c r="D28" s="44">
        <f t="shared" si="3"/>
        <v>124572399</v>
      </c>
      <c r="E28" s="44">
        <f>E15+E24+E27</f>
        <v>131327591</v>
      </c>
      <c r="F28" s="44">
        <f t="shared" si="3"/>
        <v>130013518.95</v>
      </c>
      <c r="G28" s="44">
        <f t="shared" si="3"/>
        <v>136514195</v>
      </c>
      <c r="H28" s="44">
        <f t="shared" si="3"/>
        <v>143339903</v>
      </c>
    </row>
    <row r="29" spans="1:8" x14ac:dyDescent="0.25">
      <c r="A29" s="166" t="s">
        <v>2747</v>
      </c>
      <c r="B29" s="165"/>
      <c r="C29" s="165"/>
      <c r="D29" s="167"/>
      <c r="E29" s="44">
        <f>E16+E25</f>
        <v>0</v>
      </c>
      <c r="F29" s="44"/>
      <c r="G29" s="44"/>
      <c r="H29" s="44"/>
    </row>
    <row r="30" spans="1:8" x14ac:dyDescent="0.25">
      <c r="A30" s="166" t="s">
        <v>2902</v>
      </c>
      <c r="B30" s="165"/>
      <c r="C30" s="165"/>
      <c r="D30" s="167"/>
      <c r="E30" s="44">
        <f>E28+E29</f>
        <v>131327591</v>
      </c>
      <c r="F30" s="44"/>
      <c r="G30" s="44"/>
      <c r="H30" s="44"/>
    </row>
    <row r="31" spans="1:8" x14ac:dyDescent="0.25">
      <c r="A31" s="45"/>
      <c r="B31" s="41"/>
      <c r="C31" s="41"/>
      <c r="D31" s="41"/>
      <c r="E31" s="41"/>
      <c r="F31" s="46"/>
      <c r="G31" s="46"/>
      <c r="H31" s="46"/>
    </row>
    <row r="32" spans="1:8" x14ac:dyDescent="0.25">
      <c r="A32" s="47" t="s">
        <v>2903</v>
      </c>
      <c r="B32" s="41"/>
      <c r="C32" s="41"/>
      <c r="D32" s="41"/>
      <c r="E32" s="41"/>
      <c r="F32" s="41"/>
      <c r="G32" s="41"/>
      <c r="H32" s="42"/>
    </row>
    <row r="33" spans="1:9" ht="30" x14ac:dyDescent="0.25">
      <c r="A33" s="48" t="s">
        <v>2904</v>
      </c>
      <c r="B33" s="40"/>
      <c r="C33" s="40"/>
      <c r="D33" s="40"/>
      <c r="E33" s="33">
        <f>'CRI-DE'!D146</f>
        <v>0</v>
      </c>
      <c r="F33" s="40"/>
      <c r="G33" s="40"/>
      <c r="H33" s="40"/>
    </row>
    <row r="34" spans="1:9" ht="30" x14ac:dyDescent="0.25">
      <c r="A34" s="48" t="s">
        <v>2905</v>
      </c>
      <c r="B34" s="40"/>
      <c r="C34" s="40"/>
      <c r="D34" s="40"/>
      <c r="E34" s="33">
        <f>'CRI-DE'!E146</f>
        <v>0</v>
      </c>
      <c r="F34" s="40"/>
      <c r="G34" s="40"/>
      <c r="H34" s="40"/>
    </row>
    <row r="35" spans="1:9" x14ac:dyDescent="0.25">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25"/>
    <row r="37" spans="1:9" hidden="1" x14ac:dyDescent="0.25"/>
    <row r="38" spans="1:9" hidden="1" x14ac:dyDescent="0.25"/>
    <row r="39" spans="1:9" s="27" customFormat="1" hidden="1" x14ac:dyDescent="0.25">
      <c r="A39" s="28"/>
      <c r="B39"/>
      <c r="C39"/>
      <c r="D39"/>
      <c r="E39"/>
      <c r="F39"/>
      <c r="G39"/>
      <c r="H39"/>
      <c r="I39"/>
    </row>
    <row r="40" spans="1:9" s="27" customFormat="1" hidden="1" x14ac:dyDescent="0.25">
      <c r="A40" s="28"/>
      <c r="B40"/>
      <c r="C40"/>
      <c r="D40"/>
      <c r="E40"/>
      <c r="F40"/>
      <c r="G40"/>
      <c r="H40"/>
      <c r="I40"/>
    </row>
    <row r="41" spans="1:9" s="27" customFormat="1" hidden="1" x14ac:dyDescent="0.25">
      <c r="A41" s="108">
        <f>SUM(B28:H28)</f>
        <v>887313842.95000005</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paperSize="5" scale="57"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D2" activePane="bottomRight" state="frozen"/>
      <selection activeCell="H14" sqref="B14:AM16"/>
      <selection pane="topRight" activeCell="H14" sqref="B14:AM16"/>
      <selection pane="bottomLeft" activeCell="H14" sqref="B14:AM16"/>
      <selection pane="bottomRight" activeCell="D3" sqref="D3"/>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30" customHeight="1" x14ac:dyDescent="0.25">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25">
      <c r="A2" s="29" t="s">
        <v>2691</v>
      </c>
      <c r="B2" s="30"/>
      <c r="C2" s="30"/>
      <c r="D2" s="30"/>
      <c r="E2" s="30"/>
      <c r="F2" s="30"/>
      <c r="G2" s="30"/>
      <c r="H2" s="31"/>
    </row>
    <row r="3" spans="1:8" s="34" customFormat="1" ht="30" customHeight="1" x14ac:dyDescent="0.25">
      <c r="A3" s="32" t="s">
        <v>2692</v>
      </c>
      <c r="B3" s="12">
        <v>33464700</v>
      </c>
      <c r="C3" s="12">
        <v>36624646</v>
      </c>
      <c r="D3" s="12">
        <v>46827217</v>
      </c>
      <c r="E3" s="33">
        <f>SUM('COG-FF'!C3:I3)</f>
        <v>43464716</v>
      </c>
      <c r="F3" s="12">
        <v>49168578</v>
      </c>
      <c r="G3" s="12">
        <v>51627007</v>
      </c>
      <c r="H3" s="12">
        <v>54208357</v>
      </c>
    </row>
    <row r="4" spans="1:8" s="34" customFormat="1" ht="30" customHeight="1" x14ac:dyDescent="0.25">
      <c r="A4" s="32" t="s">
        <v>2211</v>
      </c>
      <c r="B4" s="12">
        <v>13828297</v>
      </c>
      <c r="C4" s="12">
        <v>15694778</v>
      </c>
      <c r="D4" s="12">
        <v>17830000</v>
      </c>
      <c r="E4" s="33">
        <f>SUM('COG-FF'!C40:I40)</f>
        <v>17891800</v>
      </c>
      <c r="F4" s="12">
        <v>18721500</v>
      </c>
      <c r="G4" s="12">
        <v>19657575</v>
      </c>
      <c r="H4" s="12">
        <v>20640454</v>
      </c>
    </row>
    <row r="5" spans="1:8" s="34" customFormat="1" ht="30" customHeight="1" x14ac:dyDescent="0.25">
      <c r="A5" s="32" t="s">
        <v>2275</v>
      </c>
      <c r="B5" s="12">
        <v>9208729</v>
      </c>
      <c r="C5" s="12">
        <v>12616269</v>
      </c>
      <c r="D5" s="12">
        <v>14012600</v>
      </c>
      <c r="E5" s="33">
        <f>SUM('COG-FF'!C105:I105)</f>
        <v>8181075</v>
      </c>
      <c r="F5" s="12">
        <v>14713230</v>
      </c>
      <c r="G5" s="12">
        <v>15448892</v>
      </c>
      <c r="H5" s="12">
        <v>16221337</v>
      </c>
    </row>
    <row r="6" spans="1:8" s="34" customFormat="1" ht="30" customHeight="1" x14ac:dyDescent="0.25">
      <c r="A6" s="32" t="s">
        <v>2693</v>
      </c>
      <c r="B6" s="12">
        <v>5006205</v>
      </c>
      <c r="C6" s="12">
        <v>9435073</v>
      </c>
      <c r="D6" s="12">
        <v>9467481</v>
      </c>
      <c r="E6" s="33">
        <f>SUM('COG-FF'!C190:I190)</f>
        <v>11880000</v>
      </c>
      <c r="F6" s="12">
        <v>9940855</v>
      </c>
      <c r="G6" s="12">
        <v>10437898</v>
      </c>
      <c r="H6" s="12">
        <v>10959791</v>
      </c>
    </row>
    <row r="7" spans="1:8" s="34" customFormat="1" ht="30" customHeight="1" x14ac:dyDescent="0.25">
      <c r="A7" s="35" t="s">
        <v>2694</v>
      </c>
      <c r="B7" s="12">
        <v>659888</v>
      </c>
      <c r="C7" s="12">
        <v>2256202</v>
      </c>
      <c r="D7" s="12">
        <v>750000</v>
      </c>
      <c r="E7" s="33">
        <f>SUM('COG-FF'!C250:I250)</f>
        <v>310000</v>
      </c>
      <c r="F7" s="12">
        <v>0</v>
      </c>
      <c r="G7" s="12">
        <v>0</v>
      </c>
      <c r="H7" s="12">
        <v>0</v>
      </c>
    </row>
    <row r="8" spans="1:8" s="34" customFormat="1" ht="30" customHeight="1" x14ac:dyDescent="0.25">
      <c r="A8" s="35" t="s">
        <v>2477</v>
      </c>
      <c r="B8" s="12">
        <v>25705935</v>
      </c>
      <c r="C8" s="12">
        <v>16510480</v>
      </c>
      <c r="D8" s="12"/>
      <c r="E8" s="33">
        <f>SUM('COG-FF'!C309:I309)</f>
        <v>0</v>
      </c>
      <c r="F8" s="12">
        <v>0</v>
      </c>
      <c r="G8" s="12">
        <v>0</v>
      </c>
      <c r="H8" s="12">
        <v>0</v>
      </c>
    </row>
    <row r="9" spans="1:8" s="34" customFormat="1" ht="30" customHeight="1" x14ac:dyDescent="0.25">
      <c r="A9" s="35" t="s">
        <v>2494</v>
      </c>
      <c r="B9" s="12"/>
      <c r="C9" s="12"/>
      <c r="D9" s="12"/>
      <c r="E9" s="33">
        <f>SUM('COG-FF'!C331:I331)</f>
        <v>0</v>
      </c>
      <c r="F9" s="12">
        <v>0</v>
      </c>
      <c r="G9" s="12">
        <v>0</v>
      </c>
      <c r="H9" s="12">
        <v>0</v>
      </c>
    </row>
    <row r="10" spans="1:8" s="34" customFormat="1" ht="30" customHeight="1" x14ac:dyDescent="0.25">
      <c r="A10" s="35" t="s">
        <v>2542</v>
      </c>
      <c r="B10" s="12"/>
      <c r="C10" s="12"/>
      <c r="D10" s="12"/>
      <c r="E10" s="33">
        <f>SUM('COG-FF'!C379:I379)</f>
        <v>0</v>
      </c>
      <c r="F10" s="12">
        <v>0</v>
      </c>
      <c r="G10" s="12">
        <v>0</v>
      </c>
      <c r="H10" s="12">
        <v>0</v>
      </c>
    </row>
    <row r="11" spans="1:8" s="34" customFormat="1" ht="30" customHeight="1" x14ac:dyDescent="0.25">
      <c r="A11" s="35" t="s">
        <v>2560</v>
      </c>
      <c r="B11" s="12">
        <v>7824061</v>
      </c>
      <c r="C11" s="12">
        <v>21004952</v>
      </c>
      <c r="D11" s="12">
        <v>9105101</v>
      </c>
      <c r="E11" s="33">
        <f>SUM('COG-FF'!C397:I397)</f>
        <v>16200000</v>
      </c>
      <c r="F11" s="12">
        <v>9560356</v>
      </c>
      <c r="G11" s="12">
        <v>10038373</v>
      </c>
      <c r="H11" s="12">
        <v>10540292</v>
      </c>
    </row>
    <row r="12" spans="1:8" s="34" customFormat="1" x14ac:dyDescent="0.25">
      <c r="A12" s="79" t="s">
        <v>2698</v>
      </c>
      <c r="B12" s="38">
        <f t="shared" ref="B12:H12" si="0">SUM(B3:B11)</f>
        <v>95697815</v>
      </c>
      <c r="C12" s="38">
        <f t="shared" si="0"/>
        <v>114142400</v>
      </c>
      <c r="D12" s="38">
        <f t="shared" si="0"/>
        <v>97992399</v>
      </c>
      <c r="E12" s="38">
        <f t="shared" si="0"/>
        <v>97927591</v>
      </c>
      <c r="F12" s="38">
        <f t="shared" si="0"/>
        <v>102104519</v>
      </c>
      <c r="G12" s="38">
        <f t="shared" si="0"/>
        <v>107209745</v>
      </c>
      <c r="H12" s="38">
        <f t="shared" si="0"/>
        <v>112570231</v>
      </c>
    </row>
    <row r="13" spans="1:8" s="34" customFormat="1" x14ac:dyDescent="0.25">
      <c r="A13" s="29" t="s">
        <v>2695</v>
      </c>
      <c r="B13" s="30"/>
      <c r="C13" s="30"/>
      <c r="D13" s="30"/>
      <c r="E13" s="30"/>
      <c r="F13" s="30"/>
      <c r="G13" s="30"/>
      <c r="H13" s="31"/>
    </row>
    <row r="14" spans="1:8" s="34" customFormat="1" ht="30" customHeight="1" x14ac:dyDescent="0.25">
      <c r="A14" s="32" t="s">
        <v>2692</v>
      </c>
      <c r="B14" s="40">
        <v>5218096</v>
      </c>
      <c r="C14" s="40">
        <v>9262779</v>
      </c>
      <c r="D14" s="40">
        <v>8841973</v>
      </c>
      <c r="E14" s="33">
        <f>SUM('COG-FF'!J3:L3)</f>
        <v>8556325</v>
      </c>
      <c r="F14" s="40">
        <v>9284072</v>
      </c>
      <c r="G14" s="40">
        <v>9748276</v>
      </c>
      <c r="H14" s="40">
        <v>10235690</v>
      </c>
    </row>
    <row r="15" spans="1:8" ht="30" customHeight="1" x14ac:dyDescent="0.25">
      <c r="A15" s="32" t="s">
        <v>2211</v>
      </c>
      <c r="B15" s="40">
        <v>1709420</v>
      </c>
      <c r="C15" s="40">
        <v>1214678</v>
      </c>
      <c r="D15" s="40">
        <v>2200000</v>
      </c>
      <c r="E15" s="33">
        <f>SUM('COG-FF'!J40:L40)</f>
        <v>50000</v>
      </c>
      <c r="F15" s="40">
        <v>2310000</v>
      </c>
      <c r="G15" s="40">
        <v>2425500</v>
      </c>
      <c r="H15" s="40">
        <v>2546775</v>
      </c>
    </row>
    <row r="16" spans="1:8" ht="30" customHeight="1" x14ac:dyDescent="0.25">
      <c r="A16" s="32" t="s">
        <v>2275</v>
      </c>
      <c r="B16" s="40">
        <v>4178127</v>
      </c>
      <c r="C16" s="40">
        <v>1765405</v>
      </c>
      <c r="D16" s="40"/>
      <c r="E16" s="33">
        <f>SUM('COG-FF'!J105:L105)</f>
        <v>7413375</v>
      </c>
      <c r="F16" s="40">
        <v>0</v>
      </c>
      <c r="G16" s="40">
        <v>0</v>
      </c>
      <c r="H16" s="40">
        <v>0</v>
      </c>
    </row>
    <row r="17" spans="1:8" ht="30" customHeight="1" x14ac:dyDescent="0.25">
      <c r="A17" s="32" t="s">
        <v>2693</v>
      </c>
      <c r="B17" s="40">
        <v>48875</v>
      </c>
      <c r="C17" s="40">
        <v>969476</v>
      </c>
      <c r="D17" s="40"/>
      <c r="E17" s="33">
        <f>SUM('COG-FF'!J190:L190)</f>
        <v>0</v>
      </c>
      <c r="F17" s="40">
        <v>0</v>
      </c>
      <c r="G17" s="40">
        <v>0</v>
      </c>
      <c r="H17" s="40">
        <v>0</v>
      </c>
    </row>
    <row r="18" spans="1:8" ht="30" customHeight="1" x14ac:dyDescent="0.25">
      <c r="A18" s="35" t="s">
        <v>2694</v>
      </c>
      <c r="B18" s="40"/>
      <c r="C18" s="40">
        <v>1180524</v>
      </c>
      <c r="D18" s="40"/>
      <c r="E18" s="33">
        <f>SUM('COG-FF'!J250:L250)</f>
        <v>0</v>
      </c>
      <c r="F18" s="40">
        <v>0</v>
      </c>
      <c r="G18" s="40">
        <v>0</v>
      </c>
      <c r="H18" s="40">
        <v>0</v>
      </c>
    </row>
    <row r="19" spans="1:8" ht="30" customHeight="1" x14ac:dyDescent="0.25">
      <c r="A19" s="35" t="s">
        <v>2477</v>
      </c>
      <c r="B19" s="40">
        <v>18939971</v>
      </c>
      <c r="C19" s="40">
        <v>14404655</v>
      </c>
      <c r="D19" s="40">
        <v>11400000</v>
      </c>
      <c r="E19" s="33">
        <f>SUM('COG-FF'!J309:L309)</f>
        <v>10600000</v>
      </c>
      <c r="F19" s="40">
        <v>11970000</v>
      </c>
      <c r="G19" s="40">
        <v>12568500</v>
      </c>
      <c r="H19" s="40">
        <v>13196925</v>
      </c>
    </row>
    <row r="20" spans="1:8" ht="30" customHeight="1" x14ac:dyDescent="0.25">
      <c r="A20" s="35" t="s">
        <v>2494</v>
      </c>
      <c r="B20" s="40"/>
      <c r="C20" s="40"/>
      <c r="D20" s="40"/>
      <c r="E20" s="33">
        <f>SUM('COG-FF'!J331:L331)</f>
        <v>0</v>
      </c>
      <c r="F20" s="40">
        <v>0</v>
      </c>
      <c r="G20" s="40">
        <v>0</v>
      </c>
      <c r="H20" s="40">
        <v>0</v>
      </c>
    </row>
    <row r="21" spans="1:8" ht="30" customHeight="1" x14ac:dyDescent="0.25">
      <c r="A21" s="35" t="s">
        <v>2542</v>
      </c>
      <c r="B21" s="40"/>
      <c r="C21" s="40"/>
      <c r="D21" s="40"/>
      <c r="E21" s="33">
        <f>SUM('COG-FF'!J379:L379)</f>
        <v>0</v>
      </c>
      <c r="F21" s="40">
        <v>0</v>
      </c>
      <c r="G21" s="40">
        <v>0</v>
      </c>
      <c r="H21" s="40">
        <v>0</v>
      </c>
    </row>
    <row r="22" spans="1:8" ht="30" customHeight="1" x14ac:dyDescent="0.25">
      <c r="A22" s="35" t="s">
        <v>2560</v>
      </c>
      <c r="B22" s="40">
        <v>2476547</v>
      </c>
      <c r="C22" s="40">
        <v>5023637</v>
      </c>
      <c r="D22" s="40">
        <v>4138027</v>
      </c>
      <c r="E22" s="33">
        <f>SUM('COG-FF'!J397:L397)</f>
        <v>6780300</v>
      </c>
      <c r="F22" s="40">
        <v>4344928</v>
      </c>
      <c r="G22" s="40">
        <v>4562174</v>
      </c>
      <c r="H22" s="40">
        <v>4790282</v>
      </c>
    </row>
    <row r="23" spans="1:8" s="34" customFormat="1" x14ac:dyDescent="0.25">
      <c r="A23" s="79" t="s">
        <v>2696</v>
      </c>
      <c r="B23" s="38">
        <f t="shared" ref="B23:H23" si="1">SUM(B14:B22)</f>
        <v>32571036</v>
      </c>
      <c r="C23" s="38">
        <f t="shared" si="1"/>
        <v>33821154</v>
      </c>
      <c r="D23" s="38">
        <f t="shared" si="1"/>
        <v>26580000</v>
      </c>
      <c r="E23" s="38">
        <f t="shared" si="1"/>
        <v>33400000</v>
      </c>
      <c r="F23" s="38">
        <f t="shared" si="1"/>
        <v>27909000</v>
      </c>
      <c r="G23" s="38">
        <f t="shared" si="1"/>
        <v>29304450</v>
      </c>
      <c r="H23" s="38">
        <f t="shared" si="1"/>
        <v>30769672</v>
      </c>
    </row>
    <row r="24" spans="1:8" s="34" customFormat="1" x14ac:dyDescent="0.25">
      <c r="A24" s="80" t="s">
        <v>2697</v>
      </c>
      <c r="B24" s="81">
        <f>B12+B23</f>
        <v>128268851</v>
      </c>
      <c r="C24" s="81">
        <f t="shared" ref="C24:H24" si="2">C12+C23</f>
        <v>147963554</v>
      </c>
      <c r="D24" s="81">
        <f t="shared" si="2"/>
        <v>124572399</v>
      </c>
      <c r="E24" s="81">
        <f t="shared" si="2"/>
        <v>131327591</v>
      </c>
      <c r="F24" s="81">
        <f t="shared" si="2"/>
        <v>130013519</v>
      </c>
      <c r="G24" s="81">
        <f t="shared" si="2"/>
        <v>136514195</v>
      </c>
      <c r="H24" s="81">
        <f t="shared" si="2"/>
        <v>143339903</v>
      </c>
    </row>
    <row r="25" spans="1:8" s="34" customFormat="1" ht="5.25" customHeight="1" x14ac:dyDescent="0.25">
      <c r="A25" s="82"/>
      <c r="B25" s="46"/>
      <c r="C25" s="46"/>
      <c r="D25" s="46"/>
      <c r="E25" s="46"/>
      <c r="F25" s="46"/>
      <c r="G25" s="46"/>
      <c r="H25" s="46"/>
    </row>
    <row r="26" spans="1:8" s="34" customFormat="1" ht="30" hidden="1" customHeight="1" x14ac:dyDescent="0.25">
      <c r="A26" s="28"/>
      <c r="B26"/>
      <c r="C26"/>
      <c r="D26"/>
      <c r="E26"/>
      <c r="F26"/>
      <c r="G26"/>
      <c r="H26"/>
    </row>
    <row r="33" spans="1:9" ht="5.25" hidden="1" customHeight="1" x14ac:dyDescent="0.25"/>
    <row r="36" spans="1:9" s="27" customFormat="1" hidden="1" x14ac:dyDescent="0.25">
      <c r="A36" s="28"/>
      <c r="B36"/>
      <c r="C36"/>
      <c r="D36"/>
      <c r="E36"/>
      <c r="F36"/>
      <c r="G36"/>
      <c r="H36"/>
      <c r="I36"/>
    </row>
    <row r="37" spans="1:9" s="27" customFormat="1" hidden="1" x14ac:dyDescent="0.25">
      <c r="A37" s="28"/>
      <c r="B37"/>
      <c r="C37"/>
      <c r="D37"/>
      <c r="E37"/>
      <c r="F37"/>
      <c r="G37"/>
      <c r="H37"/>
      <c r="I37"/>
    </row>
    <row r="38" spans="1:9" s="27" customFormat="1" hidden="1" x14ac:dyDescent="0.25">
      <c r="A38" s="28"/>
      <c r="B38"/>
      <c r="C38"/>
      <c r="D38"/>
      <c r="E38"/>
      <c r="F38"/>
      <c r="G38"/>
      <c r="H38"/>
      <c r="I38"/>
    </row>
    <row r="52" spans="2:9" s="28" customFormat="1" hidden="1" x14ac:dyDescent="0.25">
      <c r="B52"/>
      <c r="C52"/>
      <c r="D52"/>
      <c r="E52"/>
      <c r="F52"/>
      <c r="G52"/>
      <c r="H52"/>
      <c r="I52"/>
    </row>
    <row r="53" spans="2:9" s="28" customFormat="1" hidden="1" x14ac:dyDescent="0.25">
      <c r="B53"/>
      <c r="C53"/>
      <c r="D53"/>
      <c r="E53"/>
      <c r="F53"/>
      <c r="G53"/>
      <c r="H53"/>
      <c r="I53"/>
    </row>
    <row r="54" spans="2:9" s="28" customFormat="1" hidden="1" x14ac:dyDescent="0.25">
      <c r="B54"/>
      <c r="C54"/>
      <c r="D54"/>
      <c r="E54"/>
      <c r="F54"/>
      <c r="G54"/>
      <c r="H54"/>
      <c r="I54"/>
    </row>
    <row r="55" spans="2:9" s="28" customFormat="1" hidden="1" x14ac:dyDescent="0.25">
      <c r="B55"/>
      <c r="C55"/>
      <c r="D55"/>
      <c r="E55"/>
      <c r="F55"/>
      <c r="G55"/>
      <c r="H55"/>
      <c r="I55"/>
    </row>
    <row r="56" spans="2:9" s="28" customFormat="1" hidden="1" x14ac:dyDescent="0.25">
      <c r="B56"/>
      <c r="C56"/>
      <c r="D56"/>
      <c r="E56"/>
      <c r="F56"/>
      <c r="G56"/>
      <c r="H56"/>
      <c r="I56"/>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60" spans="2:9" hidden="1" x14ac:dyDescent="0.25">
      <c r="B160" s="109">
        <f>SUM(B24:H24)</f>
        <v>942000012</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paperSize="5"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6" sqref="D6:D18"/>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x14ac:dyDescent="0.25">
      <c r="A1" s="551" t="s">
        <v>719</v>
      </c>
      <c r="B1" s="552" t="s">
        <v>3025</v>
      </c>
      <c r="C1" s="554" t="s">
        <v>3026</v>
      </c>
      <c r="D1" s="556" t="s">
        <v>3027</v>
      </c>
    </row>
    <row r="2" spans="1:4" x14ac:dyDescent="0.25">
      <c r="A2" s="551"/>
      <c r="B2" s="553"/>
      <c r="C2" s="555"/>
      <c r="D2" s="557"/>
    </row>
    <row r="3" spans="1:4" ht="15" customHeight="1" x14ac:dyDescent="0.25">
      <c r="A3" s="95" t="s">
        <v>731</v>
      </c>
      <c r="B3" s="96"/>
      <c r="C3" s="154" t="s">
        <v>2886</v>
      </c>
      <c r="D3" s="154"/>
    </row>
    <row r="4" spans="1:4" ht="15" customHeight="1" x14ac:dyDescent="0.25">
      <c r="A4" s="95" t="s">
        <v>720</v>
      </c>
      <c r="B4" s="96"/>
      <c r="C4" s="154" t="s">
        <v>2887</v>
      </c>
      <c r="D4" s="154"/>
    </row>
    <row r="5" spans="1:4" ht="15" customHeight="1" x14ac:dyDescent="0.25">
      <c r="A5" s="95" t="s">
        <v>721</v>
      </c>
      <c r="B5" s="96"/>
      <c r="C5" s="154" t="s">
        <v>2888</v>
      </c>
      <c r="D5" s="154"/>
    </row>
    <row r="6" spans="1:4" ht="15" customHeight="1" x14ac:dyDescent="0.25">
      <c r="A6" s="97" t="s">
        <v>721</v>
      </c>
      <c r="B6" s="100">
        <v>1</v>
      </c>
      <c r="C6" s="98" t="s">
        <v>3207</v>
      </c>
      <c r="D6" s="99">
        <v>3698579</v>
      </c>
    </row>
    <row r="7" spans="1:4" ht="15" customHeight="1" x14ac:dyDescent="0.25">
      <c r="A7" s="97" t="s">
        <v>721</v>
      </c>
      <c r="B7" s="100">
        <v>2</v>
      </c>
      <c r="C7" s="98" t="s">
        <v>3208</v>
      </c>
      <c r="D7" s="99">
        <v>20945361</v>
      </c>
    </row>
    <row r="8" spans="1:4" x14ac:dyDescent="0.25">
      <c r="A8" s="97" t="s">
        <v>721</v>
      </c>
      <c r="B8" s="100">
        <v>3</v>
      </c>
      <c r="C8" s="101" t="s">
        <v>3209</v>
      </c>
      <c r="D8" s="99">
        <v>767834</v>
      </c>
    </row>
    <row r="9" spans="1:4" x14ac:dyDescent="0.25">
      <c r="A9" s="97" t="s">
        <v>721</v>
      </c>
      <c r="B9" s="100">
        <v>4</v>
      </c>
      <c r="C9" s="101" t="s">
        <v>3210</v>
      </c>
      <c r="D9" s="102">
        <v>3683999</v>
      </c>
    </row>
    <row r="10" spans="1:4" x14ac:dyDescent="0.25">
      <c r="A10" s="97" t="s">
        <v>721</v>
      </c>
      <c r="B10" s="100">
        <v>5</v>
      </c>
      <c r="C10" s="101" t="s">
        <v>3211</v>
      </c>
      <c r="D10" s="99">
        <v>2972936</v>
      </c>
    </row>
    <row r="11" spans="1:4" x14ac:dyDescent="0.25">
      <c r="A11" s="97" t="s">
        <v>721</v>
      </c>
      <c r="B11" s="100">
        <v>6</v>
      </c>
      <c r="C11" s="101" t="s">
        <v>3212</v>
      </c>
      <c r="D11" s="99">
        <v>568055</v>
      </c>
    </row>
    <row r="12" spans="1:4" x14ac:dyDescent="0.25">
      <c r="A12" s="97" t="s">
        <v>721</v>
      </c>
      <c r="B12" s="100">
        <v>7</v>
      </c>
      <c r="C12" s="101" t="s">
        <v>3213</v>
      </c>
      <c r="D12" s="99">
        <v>27145193</v>
      </c>
    </row>
    <row r="13" spans="1:4" x14ac:dyDescent="0.25">
      <c r="A13" s="97" t="s">
        <v>721</v>
      </c>
      <c r="B13" s="100">
        <v>8</v>
      </c>
      <c r="C13" s="101" t="s">
        <v>3214</v>
      </c>
      <c r="D13" s="99">
        <v>29682157</v>
      </c>
    </row>
    <row r="14" spans="1:4" x14ac:dyDescent="0.25">
      <c r="A14" s="97" t="s">
        <v>721</v>
      </c>
      <c r="B14" s="100">
        <v>9</v>
      </c>
      <c r="C14" s="101" t="s">
        <v>3215</v>
      </c>
      <c r="D14" s="102">
        <v>3437423</v>
      </c>
    </row>
    <row r="15" spans="1:4" x14ac:dyDescent="0.25">
      <c r="A15" s="97" t="s">
        <v>721</v>
      </c>
      <c r="B15" s="100">
        <v>10</v>
      </c>
      <c r="C15" s="101" t="s">
        <v>3216</v>
      </c>
      <c r="D15" s="99">
        <v>17761996</v>
      </c>
    </row>
    <row r="16" spans="1:4" ht="30" x14ac:dyDescent="0.25">
      <c r="A16" s="97" t="s">
        <v>721</v>
      </c>
      <c r="B16" s="100">
        <v>11</v>
      </c>
      <c r="C16" s="101" t="s">
        <v>3217</v>
      </c>
      <c r="D16" s="99">
        <v>6835670</v>
      </c>
    </row>
    <row r="17" spans="1:4" x14ac:dyDescent="0.25">
      <c r="A17" s="97" t="s">
        <v>721</v>
      </c>
      <c r="B17" s="100">
        <v>12</v>
      </c>
      <c r="C17" s="101" t="s">
        <v>3218</v>
      </c>
      <c r="D17" s="99">
        <v>2472063</v>
      </c>
    </row>
    <row r="18" spans="1:4" x14ac:dyDescent="0.25">
      <c r="A18" s="97" t="s">
        <v>721</v>
      </c>
      <c r="B18" s="100">
        <v>13</v>
      </c>
      <c r="C18" s="101" t="s">
        <v>3219</v>
      </c>
      <c r="D18" s="99">
        <v>11356325</v>
      </c>
    </row>
    <row r="19" spans="1:4" x14ac:dyDescent="0.25">
      <c r="A19" s="97"/>
      <c r="B19" s="100"/>
      <c r="C19" s="101"/>
      <c r="D19" s="99"/>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102"/>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99"/>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102"/>
    </row>
    <row r="68" spans="1:4" x14ac:dyDescent="0.25">
      <c r="A68" s="97"/>
      <c r="B68" s="100"/>
      <c r="C68" s="101"/>
      <c r="D68" s="99"/>
    </row>
    <row r="69" spans="1:4" x14ac:dyDescent="0.25">
      <c r="A69" s="97"/>
      <c r="B69" s="100"/>
      <c r="C69" s="101"/>
      <c r="D69" s="102"/>
    </row>
    <row r="70" spans="1:4" x14ac:dyDescent="0.25">
      <c r="A70" s="97"/>
      <c r="B70" s="100"/>
      <c r="C70" s="101"/>
      <c r="D70" s="99"/>
    </row>
    <row r="71" spans="1:4" x14ac:dyDescent="0.25">
      <c r="A71" s="97"/>
      <c r="B71" s="100"/>
      <c r="C71" s="101"/>
      <c r="D71" s="103"/>
    </row>
    <row r="72" spans="1:4" x14ac:dyDescent="0.25">
      <c r="A72" s="97"/>
      <c r="B72" s="100"/>
      <c r="C72" s="101"/>
      <c r="D72" s="102"/>
    </row>
    <row r="73" spans="1:4" x14ac:dyDescent="0.25">
      <c r="A73" s="97"/>
      <c r="B73" s="100"/>
      <c r="C73" s="101"/>
      <c r="D73" s="102"/>
    </row>
    <row r="74" spans="1:4" x14ac:dyDescent="0.25">
      <c r="A74" s="97"/>
      <c r="B74" s="100"/>
      <c r="C74" s="101"/>
      <c r="D74" s="102"/>
    </row>
    <row r="75" spans="1:4" x14ac:dyDescent="0.25">
      <c r="A75" s="97"/>
      <c r="B75" s="100"/>
      <c r="C75" s="101"/>
      <c r="D75" s="102"/>
    </row>
    <row r="76" spans="1:4" x14ac:dyDescent="0.25">
      <c r="C76" s="78" t="s">
        <v>2174</v>
      </c>
      <c r="D76" s="104">
        <f>SUM(D6:D75)</f>
        <v>131327591</v>
      </c>
    </row>
    <row r="77" spans="1:4" x14ac:dyDescent="0.25"/>
    <row r="78" spans="1:4" x14ac:dyDescent="0.25"/>
    <row r="79" spans="1:4" x14ac:dyDescent="0.25"/>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paperSize="5"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38" activePane="bottomLeft" state="frozen"/>
      <selection activeCell="H14" sqref="B14:AM16"/>
      <selection pane="bottomLeft" activeCell="B49" sqref="B49"/>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259" t="s">
        <v>2170</v>
      </c>
      <c r="B1" s="257" t="s">
        <v>601</v>
      </c>
      <c r="C1" s="257" t="s">
        <v>496</v>
      </c>
      <c r="D1" s="257" t="s">
        <v>3028</v>
      </c>
      <c r="E1" s="257" t="s">
        <v>3029</v>
      </c>
      <c r="F1" s="258" t="s">
        <v>3030</v>
      </c>
    </row>
    <row r="2" spans="1:6" s="34" customFormat="1" ht="30" customHeight="1" x14ac:dyDescent="0.25">
      <c r="A2" s="130" t="s">
        <v>2699</v>
      </c>
      <c r="B2" s="131"/>
      <c r="C2" s="131"/>
      <c r="D2" s="131"/>
      <c r="E2" s="131"/>
      <c r="F2" s="131"/>
    </row>
    <row r="3" spans="1:6" s="34" customFormat="1" ht="30" customHeight="1" x14ac:dyDescent="0.25">
      <c r="A3" s="35" t="s">
        <v>2700</v>
      </c>
      <c r="B3" s="98" t="s">
        <v>3220</v>
      </c>
      <c r="C3" s="98"/>
      <c r="D3" s="98"/>
      <c r="E3" s="98"/>
      <c r="F3" s="98"/>
    </row>
    <row r="4" spans="1:6" s="34" customFormat="1" ht="30" customHeight="1" x14ac:dyDescent="0.25">
      <c r="A4" s="35" t="s">
        <v>2701</v>
      </c>
      <c r="B4" s="98"/>
      <c r="C4" s="98"/>
      <c r="D4" s="98"/>
      <c r="E4" s="98"/>
      <c r="F4" s="98"/>
    </row>
    <row r="5" spans="1:6" s="34" customFormat="1" ht="30" customHeight="1" x14ac:dyDescent="0.25">
      <c r="A5" s="132" t="s">
        <v>2702</v>
      </c>
      <c r="B5" s="133"/>
      <c r="C5" s="133"/>
      <c r="D5" s="133"/>
      <c r="E5" s="133"/>
      <c r="F5" s="133"/>
    </row>
    <row r="6" spans="1:6" s="34" customFormat="1" ht="30" customHeight="1" x14ac:dyDescent="0.25">
      <c r="A6" s="35" t="s">
        <v>2703</v>
      </c>
      <c r="B6" s="98"/>
      <c r="C6" s="98"/>
      <c r="D6" s="98"/>
      <c r="E6" s="98"/>
      <c r="F6" s="98"/>
    </row>
    <row r="7" spans="1:6" s="34" customFormat="1" ht="30" customHeight="1" x14ac:dyDescent="0.25">
      <c r="A7" s="35" t="s">
        <v>2704</v>
      </c>
      <c r="B7" s="98"/>
      <c r="C7" s="98"/>
      <c r="D7" s="98"/>
      <c r="E7" s="98"/>
      <c r="F7" s="98"/>
    </row>
    <row r="8" spans="1:6" s="34" customFormat="1" ht="30" customHeight="1" x14ac:dyDescent="0.25">
      <c r="A8" s="35" t="s">
        <v>2705</v>
      </c>
      <c r="B8" s="98"/>
      <c r="C8" s="98"/>
      <c r="D8" s="98"/>
      <c r="E8" s="98"/>
      <c r="F8" s="98"/>
    </row>
    <row r="9" spans="1:6" s="34" customFormat="1" ht="30" customHeight="1" x14ac:dyDescent="0.25">
      <c r="A9" s="35" t="s">
        <v>2706</v>
      </c>
      <c r="B9" s="98"/>
      <c r="C9" s="98"/>
      <c r="D9" s="98"/>
      <c r="E9" s="98"/>
      <c r="F9" s="98"/>
    </row>
    <row r="10" spans="1:6" s="34" customFormat="1" ht="30" customHeight="1" x14ac:dyDescent="0.25">
      <c r="A10" s="35" t="s">
        <v>2707</v>
      </c>
      <c r="B10" s="98">
        <v>41</v>
      </c>
      <c r="C10" s="98"/>
      <c r="D10" s="98"/>
      <c r="E10" s="98"/>
      <c r="F10" s="98"/>
    </row>
    <row r="11" spans="1:6" s="34" customFormat="1" ht="30" customHeight="1" x14ac:dyDescent="0.25">
      <c r="A11" s="35" t="s">
        <v>2704</v>
      </c>
      <c r="B11" s="98">
        <v>91</v>
      </c>
      <c r="C11" s="98"/>
      <c r="D11" s="98"/>
      <c r="E11" s="98"/>
      <c r="F11" s="98"/>
    </row>
    <row r="12" spans="1:6" s="34" customFormat="1" ht="30" customHeight="1" x14ac:dyDescent="0.25">
      <c r="A12" s="35" t="s">
        <v>2705</v>
      </c>
      <c r="B12" s="98">
        <v>42</v>
      </c>
      <c r="C12" s="98"/>
      <c r="D12" s="98"/>
      <c r="E12" s="98"/>
      <c r="F12" s="98"/>
    </row>
    <row r="13" spans="1:6" s="34" customFormat="1" ht="30" customHeight="1" x14ac:dyDescent="0.25">
      <c r="A13" s="35" t="s">
        <v>2706</v>
      </c>
      <c r="B13" s="98">
        <v>64</v>
      </c>
      <c r="C13" s="98"/>
      <c r="D13" s="98"/>
      <c r="E13" s="98"/>
      <c r="F13" s="98"/>
    </row>
    <row r="14" spans="1:6" s="34" customFormat="1" ht="30" customHeight="1" x14ac:dyDescent="0.25">
      <c r="A14" s="35" t="s">
        <v>2708</v>
      </c>
      <c r="B14" s="98"/>
      <c r="C14" s="98"/>
      <c r="D14" s="98"/>
      <c r="E14" s="98"/>
      <c r="F14" s="98"/>
    </row>
    <row r="15" spans="1:6" s="34" customFormat="1" ht="30" customHeight="1" x14ac:dyDescent="0.25">
      <c r="A15" s="35" t="s">
        <v>2709</v>
      </c>
      <c r="B15" s="98"/>
      <c r="C15" s="98"/>
      <c r="D15" s="98"/>
      <c r="E15" s="98"/>
      <c r="F15" s="98"/>
    </row>
    <row r="16" spans="1:6" s="34" customFormat="1" ht="30" customHeight="1" x14ac:dyDescent="0.25">
      <c r="A16" s="35" t="s">
        <v>2710</v>
      </c>
      <c r="B16" s="98"/>
      <c r="C16" s="98"/>
      <c r="D16" s="98"/>
      <c r="E16" s="98"/>
      <c r="F16" s="98"/>
    </row>
    <row r="17" spans="1:6" s="34" customFormat="1" ht="30" customHeight="1" x14ac:dyDescent="0.25">
      <c r="A17" s="35" t="s">
        <v>2711</v>
      </c>
      <c r="B17" s="98"/>
      <c r="C17" s="98"/>
      <c r="D17" s="98"/>
      <c r="E17" s="98"/>
      <c r="F17" s="98"/>
    </row>
    <row r="18" spans="1:6" s="34" customFormat="1" ht="30" customHeight="1" x14ac:dyDescent="0.25">
      <c r="A18" s="35" t="s">
        <v>2712</v>
      </c>
      <c r="B18" s="98"/>
      <c r="C18" s="98"/>
      <c r="D18" s="98"/>
      <c r="E18" s="98"/>
      <c r="F18" s="98"/>
    </row>
    <row r="19" spans="1:6" s="34" customFormat="1" ht="30" customHeight="1" x14ac:dyDescent="0.25">
      <c r="A19" s="35" t="s">
        <v>2713</v>
      </c>
      <c r="B19" s="98"/>
      <c r="C19" s="98"/>
      <c r="D19" s="98"/>
      <c r="E19" s="98"/>
      <c r="F19" s="98"/>
    </row>
    <row r="20" spans="1:6" s="34" customFormat="1" ht="30" customHeight="1" x14ac:dyDescent="0.25">
      <c r="A20" s="35" t="s">
        <v>2714</v>
      </c>
      <c r="B20" s="98"/>
      <c r="C20" s="98"/>
      <c r="D20" s="98"/>
      <c r="E20" s="98"/>
      <c r="F20" s="98"/>
    </row>
    <row r="21" spans="1:6" s="34" customFormat="1" ht="30" customHeight="1" x14ac:dyDescent="0.25">
      <c r="A21" s="35" t="s">
        <v>2715</v>
      </c>
      <c r="B21" s="98"/>
      <c r="C21" s="98"/>
      <c r="D21" s="98"/>
      <c r="E21" s="98"/>
      <c r="F21" s="98"/>
    </row>
    <row r="22" spans="1:6" s="34" customFormat="1" ht="30" customHeight="1" x14ac:dyDescent="0.25">
      <c r="A22" s="130" t="s">
        <v>2716</v>
      </c>
      <c r="B22" s="134"/>
      <c r="C22" s="134"/>
      <c r="D22" s="134"/>
      <c r="E22" s="134"/>
      <c r="F22" s="134"/>
    </row>
    <row r="23" spans="1:6" s="34" customFormat="1" ht="30" customHeight="1" x14ac:dyDescent="0.25">
      <c r="A23" s="35" t="s">
        <v>2717</v>
      </c>
      <c r="B23" s="98"/>
      <c r="C23" s="98"/>
      <c r="D23" s="98"/>
      <c r="E23" s="98"/>
      <c r="F23" s="98"/>
    </row>
    <row r="24" spans="1:6" s="34" customFormat="1" ht="30" customHeight="1" x14ac:dyDescent="0.25">
      <c r="A24" s="132" t="s">
        <v>2718</v>
      </c>
      <c r="B24" s="134"/>
      <c r="C24" s="134"/>
      <c r="D24" s="134"/>
      <c r="E24" s="134"/>
      <c r="F24" s="134"/>
    </row>
    <row r="25" spans="1:6" s="34" customFormat="1" ht="30" customHeight="1" x14ac:dyDescent="0.25">
      <c r="A25" s="35" t="s">
        <v>2703</v>
      </c>
      <c r="B25" s="98"/>
      <c r="C25" s="98"/>
      <c r="D25" s="98"/>
      <c r="E25" s="98"/>
      <c r="F25" s="98"/>
    </row>
    <row r="26" spans="1:6" s="34" customFormat="1" ht="30" customHeight="1" x14ac:dyDescent="0.25">
      <c r="A26" s="35" t="s">
        <v>2719</v>
      </c>
      <c r="B26" s="98">
        <v>3796464</v>
      </c>
      <c r="C26" s="98"/>
      <c r="D26" s="98"/>
      <c r="E26" s="98"/>
      <c r="F26" s="98"/>
    </row>
    <row r="27" spans="1:6" s="34" customFormat="1" ht="30" customHeight="1" x14ac:dyDescent="0.25">
      <c r="A27" s="35" t="s">
        <v>2720</v>
      </c>
      <c r="B27" s="98"/>
      <c r="C27" s="98"/>
      <c r="D27" s="98"/>
      <c r="E27" s="98"/>
      <c r="F27" s="98"/>
    </row>
    <row r="28" spans="1:6" s="34" customFormat="1" ht="30" customHeight="1" x14ac:dyDescent="0.25">
      <c r="A28" s="130" t="s">
        <v>2721</v>
      </c>
      <c r="B28" s="134"/>
      <c r="C28" s="134"/>
      <c r="D28" s="134"/>
      <c r="E28" s="134"/>
      <c r="F28" s="134"/>
    </row>
    <row r="29" spans="1:6" s="34" customFormat="1" ht="30" customHeight="1" x14ac:dyDescent="0.25">
      <c r="A29" s="35" t="s">
        <v>2722</v>
      </c>
      <c r="B29" s="98">
        <v>28232</v>
      </c>
      <c r="C29" s="98"/>
      <c r="D29" s="98"/>
      <c r="E29" s="98"/>
      <c r="F29" s="98"/>
    </row>
    <row r="30" spans="1:6" s="34" customFormat="1" ht="30" customHeight="1" x14ac:dyDescent="0.25">
      <c r="A30" s="35" t="s">
        <v>2723</v>
      </c>
      <c r="B30" s="98">
        <v>1942</v>
      </c>
      <c r="C30" s="98"/>
      <c r="D30" s="98"/>
      <c r="E30" s="98"/>
      <c r="F30" s="98"/>
    </row>
    <row r="31" spans="1:6" s="34" customFormat="1" ht="30" customHeight="1" x14ac:dyDescent="0.25">
      <c r="A31" s="35" t="s">
        <v>2724</v>
      </c>
      <c r="B31" s="98">
        <v>7716</v>
      </c>
      <c r="C31" s="98"/>
      <c r="D31" s="98"/>
      <c r="E31" s="98"/>
      <c r="F31" s="98"/>
    </row>
    <row r="32" spans="1:6" s="34" customFormat="1" ht="30" customHeight="1" x14ac:dyDescent="0.25">
      <c r="A32" s="130" t="s">
        <v>2725</v>
      </c>
      <c r="B32" s="98"/>
      <c r="C32" s="98"/>
      <c r="D32" s="98"/>
      <c r="E32" s="98"/>
      <c r="F32" s="98"/>
    </row>
    <row r="33" spans="1:6" s="34" customFormat="1" ht="30" customHeight="1" x14ac:dyDescent="0.25">
      <c r="A33" s="132" t="s">
        <v>2726</v>
      </c>
      <c r="B33" s="134"/>
      <c r="C33" s="134"/>
      <c r="D33" s="134"/>
      <c r="E33" s="134"/>
      <c r="F33" s="134"/>
    </row>
    <row r="34" spans="1:6" s="34" customFormat="1" ht="30" customHeight="1" x14ac:dyDescent="0.25">
      <c r="A34" s="35" t="s">
        <v>2727</v>
      </c>
      <c r="B34" s="98"/>
      <c r="C34" s="98"/>
      <c r="D34" s="98"/>
      <c r="E34" s="98"/>
      <c r="F34" s="98"/>
    </row>
    <row r="35" spans="1:6" s="34" customFormat="1" ht="30" customHeight="1" x14ac:dyDescent="0.25">
      <c r="A35" s="35" t="s">
        <v>2728</v>
      </c>
      <c r="B35" s="98"/>
      <c r="C35" s="98"/>
      <c r="D35" s="98"/>
      <c r="E35" s="98"/>
      <c r="F35" s="98"/>
    </row>
    <row r="36" spans="1:6" s="34" customFormat="1" ht="30" customHeight="1" x14ac:dyDescent="0.25">
      <c r="A36" s="35" t="s">
        <v>2729</v>
      </c>
      <c r="B36" s="98"/>
      <c r="C36" s="98"/>
      <c r="D36" s="98"/>
      <c r="E36" s="98"/>
      <c r="F36" s="98"/>
    </row>
    <row r="37" spans="1:6" s="34" customFormat="1" ht="30" customHeight="1" x14ac:dyDescent="0.25">
      <c r="A37" s="130" t="s">
        <v>2730</v>
      </c>
      <c r="B37" s="134"/>
      <c r="C37" s="134"/>
      <c r="D37" s="134"/>
      <c r="E37" s="134"/>
      <c r="F37" s="134"/>
    </row>
    <row r="38" spans="1:6" s="34" customFormat="1" ht="30" customHeight="1" x14ac:dyDescent="0.25">
      <c r="A38" s="35" t="s">
        <v>498</v>
      </c>
      <c r="B38" s="98"/>
      <c r="C38" s="98"/>
      <c r="D38" s="98"/>
      <c r="E38" s="98"/>
      <c r="F38" s="98"/>
    </row>
    <row r="39" spans="1:6" s="34" customFormat="1" ht="30" customHeight="1" x14ac:dyDescent="0.25">
      <c r="A39" s="35" t="s">
        <v>2729</v>
      </c>
      <c r="B39" s="98"/>
      <c r="C39" s="98"/>
      <c r="D39" s="98"/>
      <c r="E39" s="98"/>
      <c r="F39" s="98"/>
    </row>
    <row r="40" spans="1:6" s="34" customFormat="1" ht="30" customHeight="1" x14ac:dyDescent="0.25">
      <c r="A40" s="35" t="s">
        <v>2657</v>
      </c>
      <c r="B40" s="98"/>
      <c r="C40" s="98"/>
      <c r="D40" s="98"/>
      <c r="E40" s="98"/>
      <c r="F40" s="98"/>
    </row>
    <row r="41" spans="1:6" s="34" customFormat="1" ht="30" customHeight="1" x14ac:dyDescent="0.25">
      <c r="A41" s="130" t="s">
        <v>2731</v>
      </c>
      <c r="B41" s="134"/>
      <c r="C41" s="134"/>
      <c r="D41" s="134"/>
      <c r="E41" s="134"/>
      <c r="F41" s="134"/>
    </row>
    <row r="42" spans="1:6" s="34" customFormat="1" ht="30" customHeight="1" x14ac:dyDescent="0.25">
      <c r="A42" s="35" t="s">
        <v>2728</v>
      </c>
      <c r="B42" s="98"/>
      <c r="C42" s="98"/>
      <c r="D42" s="98"/>
      <c r="E42" s="98"/>
      <c r="F42" s="98"/>
    </row>
    <row r="43" spans="1:6" s="34" customFormat="1" ht="30" customHeight="1" x14ac:dyDescent="0.25">
      <c r="A43" s="35" t="s">
        <v>2729</v>
      </c>
      <c r="B43" s="98"/>
      <c r="C43" s="98"/>
      <c r="D43" s="98"/>
      <c r="E43" s="98"/>
      <c r="F43" s="98"/>
    </row>
    <row r="44" spans="1:6" s="34" customFormat="1" ht="30" customHeight="1" x14ac:dyDescent="0.25">
      <c r="A44" s="132" t="s">
        <v>2732</v>
      </c>
      <c r="B44" s="134"/>
      <c r="C44" s="134"/>
      <c r="D44" s="134"/>
      <c r="E44" s="134"/>
      <c r="F44" s="134"/>
    </row>
    <row r="45" spans="1:6" s="34" customFormat="1" ht="30" customHeight="1" x14ac:dyDescent="0.25">
      <c r="A45" s="35" t="s">
        <v>2733</v>
      </c>
      <c r="B45" s="98"/>
      <c r="C45" s="98"/>
      <c r="D45" s="98"/>
      <c r="E45" s="98"/>
      <c r="F45" s="98"/>
    </row>
    <row r="46" spans="1:6" s="34" customFormat="1" ht="30" customHeight="1" x14ac:dyDescent="0.25">
      <c r="A46" s="35" t="s">
        <v>2734</v>
      </c>
      <c r="B46" s="98"/>
      <c r="C46" s="98"/>
      <c r="D46" s="98"/>
      <c r="E46" s="98"/>
      <c r="F46" s="98"/>
    </row>
    <row r="47" spans="1:6" s="34" customFormat="1" ht="30" customHeight="1" x14ac:dyDescent="0.25">
      <c r="A47" s="132" t="s">
        <v>2735</v>
      </c>
      <c r="B47" s="134"/>
      <c r="C47" s="134"/>
      <c r="D47" s="134"/>
      <c r="E47" s="134"/>
      <c r="F47" s="134"/>
    </row>
    <row r="48" spans="1:6" s="34" customFormat="1" ht="30" customHeight="1" x14ac:dyDescent="0.25">
      <c r="A48" s="35" t="s">
        <v>2736</v>
      </c>
      <c r="B48" s="98">
        <v>2023</v>
      </c>
      <c r="C48" s="98"/>
      <c r="D48" s="98"/>
      <c r="E48" s="98"/>
      <c r="F48" s="98"/>
    </row>
    <row r="49" spans="1:6" s="34" customFormat="1" ht="30" customHeight="1" x14ac:dyDescent="0.25">
      <c r="A49" s="35" t="s">
        <v>2737</v>
      </c>
      <c r="B49" s="98"/>
      <c r="C49" s="98"/>
      <c r="D49" s="98"/>
      <c r="E49" s="98"/>
      <c r="F49" s="98"/>
    </row>
    <row r="50" spans="1:6" x14ac:dyDescent="0.25"/>
    <row r="53" spans="1:6" hidden="1" x14ac:dyDescent="0.25">
      <c r="B53">
        <f>COUNTA(B6:F21,B3:F4,B23:F23,B25:F27,B29:F32,B34:F36,B38:F40,B42:F43,B45:F46,B48:F49)</f>
        <v>10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paperSize="5"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159" activePane="bottomRight" state="frozen"/>
      <selection activeCell="H14" sqref="B14:AM16"/>
      <selection pane="topRight" activeCell="H14" sqref="B14:AM16"/>
      <selection pane="bottomLeft" activeCell="H14" sqref="B14:AM16"/>
      <selection pane="bottomRight" activeCell="F176" sqref="F176"/>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x14ac:dyDescent="0.25">
      <c r="A1" s="564" t="s">
        <v>3031</v>
      </c>
      <c r="B1" s="564"/>
      <c r="C1" s="559" t="s">
        <v>3032</v>
      </c>
      <c r="D1" s="567" t="s">
        <v>3033</v>
      </c>
      <c r="E1" s="567" t="s">
        <v>975</v>
      </c>
      <c r="F1" s="567" t="s">
        <v>1</v>
      </c>
      <c r="G1" s="558" t="s">
        <v>3034</v>
      </c>
      <c r="H1" s="559"/>
      <c r="I1" s="250">
        <v>131</v>
      </c>
      <c r="J1" s="250">
        <v>132</v>
      </c>
      <c r="K1" s="250">
        <v>132</v>
      </c>
      <c r="L1" s="250">
        <v>133</v>
      </c>
      <c r="M1" s="250">
        <v>134</v>
      </c>
      <c r="N1" s="250">
        <v>1500</v>
      </c>
      <c r="O1" s="560" t="s">
        <v>3038</v>
      </c>
    </row>
    <row r="2" spans="1:15" ht="51" x14ac:dyDescent="0.25">
      <c r="A2" s="565"/>
      <c r="B2" s="565"/>
      <c r="C2" s="566"/>
      <c r="D2" s="569"/>
      <c r="E2" s="568"/>
      <c r="F2" s="568"/>
      <c r="G2" s="251" t="s">
        <v>1716</v>
      </c>
      <c r="H2" s="251" t="s">
        <v>1719</v>
      </c>
      <c r="I2" s="251" t="s">
        <v>30</v>
      </c>
      <c r="J2" s="251" t="s">
        <v>3035</v>
      </c>
      <c r="K2" s="251" t="s">
        <v>3036</v>
      </c>
      <c r="L2" s="251" t="s">
        <v>32</v>
      </c>
      <c r="M2" s="251" t="s">
        <v>33</v>
      </c>
      <c r="N2" s="251" t="s">
        <v>3037</v>
      </c>
      <c r="O2" s="561"/>
    </row>
    <row r="3" spans="1:15" ht="15" customHeight="1" x14ac:dyDescent="0.25">
      <c r="A3" s="562" t="s">
        <v>724</v>
      </c>
      <c r="B3" s="562"/>
      <c r="C3" s="13" t="s">
        <v>725</v>
      </c>
      <c r="D3" s="127">
        <v>111</v>
      </c>
      <c r="E3" s="124">
        <v>15</v>
      </c>
      <c r="F3" s="124">
        <v>9</v>
      </c>
      <c r="G3" s="136">
        <v>26523</v>
      </c>
      <c r="H3" s="140">
        <f>IF(E3="","Se requiere asignar la fuente de financiamiento (FF)",IF(F3="","Es necesario establcer el número de plazas (No.)",IF(G3="","Se necesita establcer un monto mensual",F3*G3*12)))</f>
        <v>2864484</v>
      </c>
      <c r="I3" s="136"/>
      <c r="J3" s="136">
        <v>0</v>
      </c>
      <c r="K3" s="136">
        <v>397845</v>
      </c>
      <c r="L3" s="136"/>
      <c r="M3" s="136"/>
      <c r="N3" s="136"/>
      <c r="O3" s="141">
        <f>SUM(H3:N3)</f>
        <v>3262329</v>
      </c>
    </row>
    <row r="4" spans="1:15" ht="15" customHeight="1" x14ac:dyDescent="0.25">
      <c r="A4" s="562" t="s">
        <v>2169</v>
      </c>
      <c r="B4" s="562"/>
      <c r="C4" s="13" t="s">
        <v>726</v>
      </c>
      <c r="D4" s="128">
        <v>111</v>
      </c>
      <c r="E4" s="124">
        <v>15</v>
      </c>
      <c r="F4" s="125">
        <v>1</v>
      </c>
      <c r="G4" s="137">
        <v>30313</v>
      </c>
      <c r="H4" s="140">
        <f t="shared" ref="H4:H67" si="0">IF(E4="","Se requiere asignar la fuente de financiamiento (FF)",IF(F4="","Es necesario establcer el número de plazas (No.)",IF(G4="","Se necesita establcer un monto mensual",F4*G4*12)))</f>
        <v>363756</v>
      </c>
      <c r="I4" s="137"/>
      <c r="J4" s="137">
        <v>0</v>
      </c>
      <c r="K4" s="137">
        <v>50522</v>
      </c>
      <c r="L4" s="137"/>
      <c r="M4" s="137"/>
      <c r="N4" s="137"/>
      <c r="O4" s="141">
        <f t="shared" ref="O4:O67" si="1">SUM(H4:N4)</f>
        <v>414278</v>
      </c>
    </row>
    <row r="5" spans="1:15" ht="15" customHeight="1" x14ac:dyDescent="0.25">
      <c r="A5" s="562" t="s">
        <v>727</v>
      </c>
      <c r="B5" s="562"/>
      <c r="C5" s="13" t="s">
        <v>728</v>
      </c>
      <c r="D5" s="128">
        <v>113</v>
      </c>
      <c r="E5" s="124">
        <v>15</v>
      </c>
      <c r="F5" s="125">
        <v>1</v>
      </c>
      <c r="G5" s="138">
        <v>33799</v>
      </c>
      <c r="H5" s="140">
        <f t="shared" si="0"/>
        <v>405588</v>
      </c>
      <c r="I5" s="138"/>
      <c r="J5" s="138">
        <v>5633</v>
      </c>
      <c r="K5" s="138">
        <v>56332</v>
      </c>
      <c r="L5" s="138"/>
      <c r="M5" s="138"/>
      <c r="N5" s="138"/>
      <c r="O5" s="141">
        <f t="shared" si="1"/>
        <v>467553</v>
      </c>
    </row>
    <row r="6" spans="1:15" ht="15" customHeight="1" x14ac:dyDescent="0.25">
      <c r="A6" s="562" t="s">
        <v>729</v>
      </c>
      <c r="B6" s="562"/>
      <c r="C6" s="13" t="s">
        <v>730</v>
      </c>
      <c r="D6" s="128">
        <v>113</v>
      </c>
      <c r="E6" s="124">
        <v>15</v>
      </c>
      <c r="F6" s="125">
        <v>1</v>
      </c>
      <c r="G6" s="138">
        <v>58473</v>
      </c>
      <c r="H6" s="140">
        <f t="shared" si="0"/>
        <v>701676</v>
      </c>
      <c r="I6" s="138"/>
      <c r="J6" s="138">
        <v>0</v>
      </c>
      <c r="K6" s="138">
        <v>97455</v>
      </c>
      <c r="L6" s="138"/>
      <c r="M6" s="138"/>
      <c r="N6" s="138"/>
      <c r="O6" s="141">
        <f t="shared" si="1"/>
        <v>799131</v>
      </c>
    </row>
    <row r="7" spans="1:15" ht="15" customHeight="1" x14ac:dyDescent="0.25">
      <c r="A7" s="563" t="s">
        <v>3071</v>
      </c>
      <c r="B7" s="563"/>
      <c r="C7" s="106" t="s">
        <v>730</v>
      </c>
      <c r="D7" s="128">
        <v>113</v>
      </c>
      <c r="E7" s="124">
        <v>15</v>
      </c>
      <c r="F7" s="125">
        <v>1</v>
      </c>
      <c r="G7" s="138">
        <v>26523</v>
      </c>
      <c r="H7" s="140">
        <f t="shared" si="0"/>
        <v>318276</v>
      </c>
      <c r="I7" s="138"/>
      <c r="J7" s="138">
        <v>4421</v>
      </c>
      <c r="K7" s="138">
        <v>44205</v>
      </c>
      <c r="L7" s="138"/>
      <c r="M7" s="138"/>
      <c r="N7" s="138"/>
      <c r="O7" s="141">
        <f t="shared" si="1"/>
        <v>366902</v>
      </c>
    </row>
    <row r="8" spans="1:15" x14ac:dyDescent="0.25">
      <c r="A8" s="563" t="s">
        <v>3072</v>
      </c>
      <c r="B8" s="563"/>
      <c r="C8" s="106" t="s">
        <v>730</v>
      </c>
      <c r="D8" s="128">
        <v>113</v>
      </c>
      <c r="E8" s="124">
        <v>15</v>
      </c>
      <c r="F8" s="125">
        <v>1</v>
      </c>
      <c r="G8" s="138">
        <v>15180</v>
      </c>
      <c r="H8" s="140">
        <f t="shared" si="0"/>
        <v>182160</v>
      </c>
      <c r="I8" s="138"/>
      <c r="J8" s="138">
        <v>2530</v>
      </c>
      <c r="K8" s="138">
        <v>25300</v>
      </c>
      <c r="L8" s="138"/>
      <c r="M8" s="138"/>
      <c r="N8" s="138"/>
      <c r="O8" s="141">
        <f t="shared" si="1"/>
        <v>209990</v>
      </c>
    </row>
    <row r="9" spans="1:15" x14ac:dyDescent="0.25">
      <c r="A9" s="563" t="s">
        <v>3073</v>
      </c>
      <c r="B9" s="563"/>
      <c r="C9" s="106" t="s">
        <v>730</v>
      </c>
      <c r="D9" s="128">
        <v>113</v>
      </c>
      <c r="E9" s="124">
        <v>15</v>
      </c>
      <c r="F9" s="125">
        <v>1</v>
      </c>
      <c r="G9" s="137">
        <v>13762</v>
      </c>
      <c r="H9" s="140">
        <f t="shared" si="0"/>
        <v>165144</v>
      </c>
      <c r="I9" s="137"/>
      <c r="J9" s="137">
        <v>2294</v>
      </c>
      <c r="K9" s="137">
        <v>22937</v>
      </c>
      <c r="L9" s="137"/>
      <c r="M9" s="137"/>
      <c r="N9" s="137"/>
      <c r="O9" s="141">
        <f t="shared" si="1"/>
        <v>190375</v>
      </c>
    </row>
    <row r="10" spans="1:15" x14ac:dyDescent="0.25">
      <c r="A10" s="563" t="s">
        <v>3074</v>
      </c>
      <c r="B10" s="563"/>
      <c r="C10" s="106" t="s">
        <v>730</v>
      </c>
      <c r="D10" s="128">
        <v>113</v>
      </c>
      <c r="E10" s="124">
        <v>15</v>
      </c>
      <c r="F10" s="125">
        <v>3</v>
      </c>
      <c r="G10" s="138">
        <v>13614</v>
      </c>
      <c r="H10" s="140">
        <f t="shared" si="0"/>
        <v>490104</v>
      </c>
      <c r="I10" s="138"/>
      <c r="J10" s="138">
        <v>6807</v>
      </c>
      <c r="K10" s="138">
        <v>68070</v>
      </c>
      <c r="L10" s="138"/>
      <c r="M10" s="138"/>
      <c r="N10" s="138"/>
      <c r="O10" s="141">
        <f t="shared" si="1"/>
        <v>564981</v>
      </c>
    </row>
    <row r="11" spans="1:15" x14ac:dyDescent="0.25">
      <c r="A11" s="563" t="s">
        <v>3075</v>
      </c>
      <c r="B11" s="563"/>
      <c r="C11" s="106" t="s">
        <v>730</v>
      </c>
      <c r="D11" s="128">
        <v>113</v>
      </c>
      <c r="E11" s="124">
        <v>15</v>
      </c>
      <c r="F11" s="125">
        <v>1</v>
      </c>
      <c r="G11" s="138">
        <v>11274</v>
      </c>
      <c r="H11" s="140">
        <f t="shared" si="0"/>
        <v>135288</v>
      </c>
      <c r="I11" s="138"/>
      <c r="J11" s="138">
        <v>1879</v>
      </c>
      <c r="K11" s="138">
        <v>18790</v>
      </c>
      <c r="L11" s="138"/>
      <c r="M11" s="138"/>
      <c r="N11" s="138"/>
      <c r="O11" s="141">
        <f t="shared" si="1"/>
        <v>155957</v>
      </c>
    </row>
    <row r="12" spans="1:15" x14ac:dyDescent="0.25">
      <c r="A12" s="563" t="s">
        <v>3076</v>
      </c>
      <c r="B12" s="563"/>
      <c r="C12" s="106" t="s">
        <v>730</v>
      </c>
      <c r="D12" s="128">
        <v>113</v>
      </c>
      <c r="E12" s="124">
        <v>15</v>
      </c>
      <c r="F12" s="125">
        <v>1</v>
      </c>
      <c r="G12" s="138">
        <v>9918</v>
      </c>
      <c r="H12" s="140">
        <f t="shared" si="0"/>
        <v>119016</v>
      </c>
      <c r="I12" s="138"/>
      <c r="J12" s="138">
        <v>1653</v>
      </c>
      <c r="K12" s="138">
        <v>16530</v>
      </c>
      <c r="L12" s="138"/>
      <c r="M12" s="138"/>
      <c r="N12" s="138"/>
      <c r="O12" s="141">
        <f t="shared" si="1"/>
        <v>137199</v>
      </c>
    </row>
    <row r="13" spans="1:15" x14ac:dyDescent="0.25">
      <c r="A13" s="563" t="s">
        <v>3077</v>
      </c>
      <c r="B13" s="563"/>
      <c r="C13" s="106" t="s">
        <v>730</v>
      </c>
      <c r="D13" s="128">
        <v>113</v>
      </c>
      <c r="E13" s="124">
        <v>15</v>
      </c>
      <c r="F13" s="125">
        <v>1</v>
      </c>
      <c r="G13" s="138">
        <v>9918</v>
      </c>
      <c r="H13" s="140">
        <f t="shared" si="0"/>
        <v>119016</v>
      </c>
      <c r="I13" s="138"/>
      <c r="J13" s="138">
        <v>1653</v>
      </c>
      <c r="K13" s="138">
        <v>16530</v>
      </c>
      <c r="L13" s="138"/>
      <c r="M13" s="138"/>
      <c r="N13" s="138"/>
      <c r="O13" s="141">
        <f t="shared" si="1"/>
        <v>137199</v>
      </c>
    </row>
    <row r="14" spans="1:15" x14ac:dyDescent="0.25">
      <c r="A14" s="563" t="s">
        <v>3078</v>
      </c>
      <c r="B14" s="563"/>
      <c r="C14" s="106" t="s">
        <v>730</v>
      </c>
      <c r="D14" s="128">
        <v>113</v>
      </c>
      <c r="E14" s="124">
        <v>15</v>
      </c>
      <c r="F14" s="125">
        <v>1</v>
      </c>
      <c r="G14" s="137">
        <v>9657</v>
      </c>
      <c r="H14" s="140">
        <f t="shared" si="0"/>
        <v>115884</v>
      </c>
      <c r="I14" s="137"/>
      <c r="J14" s="137">
        <v>1610</v>
      </c>
      <c r="K14" s="137">
        <v>16095</v>
      </c>
      <c r="L14" s="137"/>
      <c r="M14" s="137"/>
      <c r="N14" s="137"/>
      <c r="O14" s="141">
        <f t="shared" si="1"/>
        <v>133589</v>
      </c>
    </row>
    <row r="15" spans="1:15" x14ac:dyDescent="0.25">
      <c r="A15" s="563" t="s">
        <v>3079</v>
      </c>
      <c r="B15" s="563"/>
      <c r="C15" s="106" t="s">
        <v>730</v>
      </c>
      <c r="D15" s="128">
        <v>113</v>
      </c>
      <c r="E15" s="124">
        <v>15</v>
      </c>
      <c r="F15" s="125">
        <v>1</v>
      </c>
      <c r="G15" s="138">
        <v>8895</v>
      </c>
      <c r="H15" s="140">
        <f t="shared" si="0"/>
        <v>106740</v>
      </c>
      <c r="I15" s="138"/>
      <c r="J15" s="138">
        <v>1483</v>
      </c>
      <c r="K15" s="138">
        <v>14825</v>
      </c>
      <c r="L15" s="138"/>
      <c r="M15" s="138"/>
      <c r="N15" s="138"/>
      <c r="O15" s="141">
        <f t="shared" si="1"/>
        <v>123048</v>
      </c>
    </row>
    <row r="16" spans="1:15" x14ac:dyDescent="0.25">
      <c r="A16" s="563" t="s">
        <v>3080</v>
      </c>
      <c r="B16" s="563"/>
      <c r="C16" s="106" t="s">
        <v>730</v>
      </c>
      <c r="D16" s="128">
        <v>113</v>
      </c>
      <c r="E16" s="124">
        <v>15</v>
      </c>
      <c r="F16" s="125">
        <v>1</v>
      </c>
      <c r="G16" s="138">
        <v>6445</v>
      </c>
      <c r="H16" s="140">
        <f t="shared" si="0"/>
        <v>77340</v>
      </c>
      <c r="I16" s="138"/>
      <c r="J16" s="138">
        <v>1074</v>
      </c>
      <c r="K16" s="138">
        <v>10742</v>
      </c>
      <c r="L16" s="138"/>
      <c r="M16" s="138"/>
      <c r="N16" s="138"/>
      <c r="O16" s="141">
        <f t="shared" si="1"/>
        <v>89156</v>
      </c>
    </row>
    <row r="17" spans="1:15" x14ac:dyDescent="0.25">
      <c r="A17" s="563" t="s">
        <v>3081</v>
      </c>
      <c r="B17" s="563"/>
      <c r="C17" s="106" t="s">
        <v>3082</v>
      </c>
      <c r="D17" s="128">
        <v>113</v>
      </c>
      <c r="E17" s="124">
        <v>15</v>
      </c>
      <c r="F17" s="125">
        <v>1</v>
      </c>
      <c r="G17" s="138">
        <v>15747</v>
      </c>
      <c r="H17" s="140">
        <f t="shared" si="0"/>
        <v>188964</v>
      </c>
      <c r="I17" s="138"/>
      <c r="J17" s="138">
        <v>2625</v>
      </c>
      <c r="K17" s="138">
        <v>26245</v>
      </c>
      <c r="L17" s="138"/>
      <c r="M17" s="138"/>
      <c r="N17" s="138"/>
      <c r="O17" s="141">
        <f t="shared" si="1"/>
        <v>217834</v>
      </c>
    </row>
    <row r="18" spans="1:15" x14ac:dyDescent="0.25">
      <c r="A18" s="563" t="s">
        <v>3083</v>
      </c>
      <c r="B18" s="563"/>
      <c r="C18" s="106" t="s">
        <v>728</v>
      </c>
      <c r="D18" s="128">
        <v>113</v>
      </c>
      <c r="E18" s="124">
        <v>15</v>
      </c>
      <c r="F18" s="125">
        <v>1</v>
      </c>
      <c r="G18" s="138">
        <v>13762</v>
      </c>
      <c r="H18" s="140">
        <f t="shared" si="0"/>
        <v>165144</v>
      </c>
      <c r="I18" s="138"/>
      <c r="J18" s="138">
        <v>2294</v>
      </c>
      <c r="K18" s="138">
        <v>22937</v>
      </c>
      <c r="L18" s="138"/>
      <c r="M18" s="138"/>
      <c r="N18" s="138"/>
      <c r="O18" s="141">
        <f t="shared" si="1"/>
        <v>190375</v>
      </c>
    </row>
    <row r="19" spans="1:15" x14ac:dyDescent="0.25">
      <c r="A19" s="563" t="s">
        <v>3084</v>
      </c>
      <c r="B19" s="563"/>
      <c r="C19" s="106" t="s">
        <v>728</v>
      </c>
      <c r="D19" s="128">
        <v>113</v>
      </c>
      <c r="E19" s="124">
        <v>15</v>
      </c>
      <c r="F19" s="125">
        <v>1</v>
      </c>
      <c r="G19" s="138">
        <v>13762</v>
      </c>
      <c r="H19" s="140">
        <f t="shared" si="0"/>
        <v>165144</v>
      </c>
      <c r="I19" s="138"/>
      <c r="J19" s="138">
        <v>2294</v>
      </c>
      <c r="K19" s="138">
        <v>22937</v>
      </c>
      <c r="L19" s="138"/>
      <c r="M19" s="138"/>
      <c r="N19" s="138"/>
      <c r="O19" s="141">
        <f t="shared" si="1"/>
        <v>190375</v>
      </c>
    </row>
    <row r="20" spans="1:15" x14ac:dyDescent="0.25">
      <c r="A20" s="563" t="s">
        <v>3085</v>
      </c>
      <c r="B20" s="563"/>
      <c r="C20" s="106" t="s">
        <v>728</v>
      </c>
      <c r="D20" s="128">
        <v>113</v>
      </c>
      <c r="E20" s="124">
        <v>15</v>
      </c>
      <c r="F20" s="125">
        <v>1</v>
      </c>
      <c r="G20" s="138">
        <v>10212</v>
      </c>
      <c r="H20" s="140">
        <f t="shared" si="0"/>
        <v>122544</v>
      </c>
      <c r="I20" s="138"/>
      <c r="J20" s="138">
        <v>1702</v>
      </c>
      <c r="K20" s="138">
        <v>17020</v>
      </c>
      <c r="L20" s="138"/>
      <c r="M20" s="138"/>
      <c r="N20" s="138"/>
      <c r="O20" s="141">
        <f t="shared" si="1"/>
        <v>141266</v>
      </c>
    </row>
    <row r="21" spans="1:15" x14ac:dyDescent="0.25">
      <c r="A21" s="563" t="s">
        <v>3086</v>
      </c>
      <c r="B21" s="563"/>
      <c r="C21" s="106" t="s">
        <v>728</v>
      </c>
      <c r="D21" s="128">
        <v>113</v>
      </c>
      <c r="E21" s="124">
        <v>15</v>
      </c>
      <c r="F21" s="125">
        <v>1</v>
      </c>
      <c r="G21" s="138">
        <v>9918</v>
      </c>
      <c r="H21" s="140">
        <f t="shared" si="0"/>
        <v>119016</v>
      </c>
      <c r="I21" s="138"/>
      <c r="J21" s="138">
        <v>1653</v>
      </c>
      <c r="K21" s="138">
        <v>16530</v>
      </c>
      <c r="L21" s="138"/>
      <c r="M21" s="138"/>
      <c r="N21" s="138"/>
      <c r="O21" s="141">
        <f t="shared" si="1"/>
        <v>137199</v>
      </c>
    </row>
    <row r="22" spans="1:15" x14ac:dyDescent="0.25">
      <c r="A22" s="563" t="s">
        <v>3087</v>
      </c>
      <c r="B22" s="563"/>
      <c r="C22" s="106" t="s">
        <v>728</v>
      </c>
      <c r="D22" s="128">
        <v>113</v>
      </c>
      <c r="E22" s="124">
        <v>15</v>
      </c>
      <c r="F22" s="125">
        <v>1</v>
      </c>
      <c r="G22" s="138">
        <v>9918</v>
      </c>
      <c r="H22" s="140">
        <f t="shared" si="0"/>
        <v>119016</v>
      </c>
      <c r="I22" s="138"/>
      <c r="J22" s="138">
        <v>1653</v>
      </c>
      <c r="K22" s="138">
        <v>16530</v>
      </c>
      <c r="L22" s="138"/>
      <c r="M22" s="138"/>
      <c r="N22" s="138"/>
      <c r="O22" s="141">
        <f t="shared" si="1"/>
        <v>137199</v>
      </c>
    </row>
    <row r="23" spans="1:15" x14ac:dyDescent="0.25">
      <c r="A23" s="563" t="s">
        <v>3079</v>
      </c>
      <c r="B23" s="563"/>
      <c r="C23" s="106" t="s">
        <v>728</v>
      </c>
      <c r="D23" s="128">
        <v>113</v>
      </c>
      <c r="E23" s="124">
        <v>15</v>
      </c>
      <c r="F23" s="125">
        <v>2</v>
      </c>
      <c r="G23" s="137">
        <v>9918</v>
      </c>
      <c r="H23" s="140">
        <f t="shared" si="0"/>
        <v>238032</v>
      </c>
      <c r="I23" s="137"/>
      <c r="J23" s="137">
        <v>3306</v>
      </c>
      <c r="K23" s="137">
        <v>33060</v>
      </c>
      <c r="L23" s="137"/>
      <c r="M23" s="137"/>
      <c r="N23" s="137"/>
      <c r="O23" s="141">
        <f t="shared" si="1"/>
        <v>274398</v>
      </c>
    </row>
    <row r="24" spans="1:15" x14ac:dyDescent="0.25">
      <c r="A24" s="563" t="s">
        <v>3088</v>
      </c>
      <c r="B24" s="563"/>
      <c r="C24" s="106" t="s">
        <v>728</v>
      </c>
      <c r="D24" s="128">
        <v>113</v>
      </c>
      <c r="E24" s="124">
        <v>15</v>
      </c>
      <c r="F24" s="125">
        <v>3</v>
      </c>
      <c r="G24" s="138">
        <v>8625</v>
      </c>
      <c r="H24" s="140">
        <f t="shared" si="0"/>
        <v>310500</v>
      </c>
      <c r="I24" s="138"/>
      <c r="J24" s="138">
        <v>4313</v>
      </c>
      <c r="K24" s="138">
        <v>43125</v>
      </c>
      <c r="L24" s="138"/>
      <c r="M24" s="138"/>
      <c r="N24" s="138"/>
      <c r="O24" s="141">
        <f t="shared" si="1"/>
        <v>357938</v>
      </c>
    </row>
    <row r="25" spans="1:15" x14ac:dyDescent="0.25">
      <c r="A25" s="563" t="s">
        <v>3089</v>
      </c>
      <c r="B25" s="563"/>
      <c r="C25" s="106" t="s">
        <v>728</v>
      </c>
      <c r="D25" s="128">
        <v>113</v>
      </c>
      <c r="E25" s="124">
        <v>15</v>
      </c>
      <c r="F25" s="125">
        <v>1</v>
      </c>
      <c r="G25" s="138">
        <v>7670</v>
      </c>
      <c r="H25" s="140">
        <f t="shared" si="0"/>
        <v>92040</v>
      </c>
      <c r="I25" s="138"/>
      <c r="J25" s="138">
        <v>1278</v>
      </c>
      <c r="K25" s="138">
        <v>12783</v>
      </c>
      <c r="L25" s="138"/>
      <c r="M25" s="138"/>
      <c r="N25" s="138"/>
      <c r="O25" s="141">
        <f t="shared" si="1"/>
        <v>106101</v>
      </c>
    </row>
    <row r="26" spans="1:15" x14ac:dyDescent="0.25">
      <c r="A26" s="563" t="s">
        <v>3090</v>
      </c>
      <c r="B26" s="563"/>
      <c r="C26" s="106" t="s">
        <v>728</v>
      </c>
      <c r="D26" s="128">
        <v>113</v>
      </c>
      <c r="E26" s="124">
        <v>15</v>
      </c>
      <c r="F26" s="125">
        <v>3</v>
      </c>
      <c r="G26" s="138">
        <v>7670</v>
      </c>
      <c r="H26" s="140">
        <f t="shared" si="0"/>
        <v>276120</v>
      </c>
      <c r="I26" s="138"/>
      <c r="J26" s="138">
        <v>3835</v>
      </c>
      <c r="K26" s="138">
        <v>38350</v>
      </c>
      <c r="L26" s="138"/>
      <c r="M26" s="138"/>
      <c r="N26" s="138"/>
      <c r="O26" s="141">
        <f t="shared" si="1"/>
        <v>318305</v>
      </c>
    </row>
    <row r="27" spans="1:15" x14ac:dyDescent="0.25">
      <c r="A27" s="563" t="s">
        <v>3091</v>
      </c>
      <c r="B27" s="563"/>
      <c r="C27" s="106" t="s">
        <v>728</v>
      </c>
      <c r="D27" s="128">
        <v>113</v>
      </c>
      <c r="E27" s="124">
        <v>15</v>
      </c>
      <c r="F27" s="125">
        <v>1</v>
      </c>
      <c r="G27" s="138">
        <v>7670</v>
      </c>
      <c r="H27" s="140">
        <f t="shared" si="0"/>
        <v>92040</v>
      </c>
      <c r="I27" s="138"/>
      <c r="J27" s="138">
        <v>1278</v>
      </c>
      <c r="K27" s="138">
        <v>12783</v>
      </c>
      <c r="L27" s="138"/>
      <c r="M27" s="138"/>
      <c r="N27" s="138"/>
      <c r="O27" s="141">
        <f t="shared" si="1"/>
        <v>106101</v>
      </c>
    </row>
    <row r="28" spans="1:15" x14ac:dyDescent="0.25">
      <c r="A28" s="563" t="s">
        <v>3092</v>
      </c>
      <c r="B28" s="563"/>
      <c r="C28" s="106" t="s">
        <v>728</v>
      </c>
      <c r="D28" s="128">
        <v>113</v>
      </c>
      <c r="E28" s="124">
        <v>15</v>
      </c>
      <c r="F28" s="125">
        <v>1</v>
      </c>
      <c r="G28" s="137">
        <v>5630</v>
      </c>
      <c r="H28" s="140">
        <f t="shared" si="0"/>
        <v>67560</v>
      </c>
      <c r="I28" s="137"/>
      <c r="J28" s="137">
        <v>938</v>
      </c>
      <c r="K28" s="137">
        <v>9383</v>
      </c>
      <c r="L28" s="137"/>
      <c r="M28" s="137"/>
      <c r="N28" s="137"/>
      <c r="O28" s="141">
        <f t="shared" si="1"/>
        <v>77881</v>
      </c>
    </row>
    <row r="29" spans="1:15" x14ac:dyDescent="0.25">
      <c r="A29" s="563" t="s">
        <v>3093</v>
      </c>
      <c r="B29" s="563"/>
      <c r="C29" s="106" t="s">
        <v>728</v>
      </c>
      <c r="D29" s="128">
        <v>113</v>
      </c>
      <c r="E29" s="124">
        <v>15</v>
      </c>
      <c r="F29" s="125">
        <v>1</v>
      </c>
      <c r="G29" s="138">
        <v>4635</v>
      </c>
      <c r="H29" s="140">
        <f t="shared" si="0"/>
        <v>55620</v>
      </c>
      <c r="I29" s="138"/>
      <c r="J29" s="138">
        <v>773</v>
      </c>
      <c r="K29" s="138">
        <v>7725</v>
      </c>
      <c r="L29" s="138"/>
      <c r="M29" s="138"/>
      <c r="N29" s="138"/>
      <c r="O29" s="141">
        <f t="shared" si="1"/>
        <v>64118</v>
      </c>
    </row>
    <row r="30" spans="1:15" x14ac:dyDescent="0.25">
      <c r="A30" s="563" t="s">
        <v>3094</v>
      </c>
      <c r="B30" s="563"/>
      <c r="C30" s="106" t="s">
        <v>728</v>
      </c>
      <c r="D30" s="128">
        <v>113</v>
      </c>
      <c r="E30" s="124">
        <v>15</v>
      </c>
      <c r="F30" s="125">
        <v>1</v>
      </c>
      <c r="G30" s="138">
        <v>4427</v>
      </c>
      <c r="H30" s="140">
        <f t="shared" si="0"/>
        <v>53124</v>
      </c>
      <c r="I30" s="138"/>
      <c r="J30" s="138">
        <v>738</v>
      </c>
      <c r="K30" s="138">
        <v>7378</v>
      </c>
      <c r="L30" s="138"/>
      <c r="M30" s="138"/>
      <c r="N30" s="138"/>
      <c r="O30" s="141">
        <f t="shared" si="1"/>
        <v>61240</v>
      </c>
    </row>
    <row r="31" spans="1:15" x14ac:dyDescent="0.25">
      <c r="A31" s="563" t="s">
        <v>3095</v>
      </c>
      <c r="B31" s="563"/>
      <c r="C31" s="106" t="s">
        <v>728</v>
      </c>
      <c r="D31" s="128">
        <v>113</v>
      </c>
      <c r="E31" s="124">
        <v>15</v>
      </c>
      <c r="F31" s="125">
        <v>2</v>
      </c>
      <c r="G31" s="138">
        <v>1950</v>
      </c>
      <c r="H31" s="140">
        <f t="shared" si="0"/>
        <v>46800</v>
      </c>
      <c r="I31" s="138"/>
      <c r="J31" s="138">
        <v>650</v>
      </c>
      <c r="K31" s="138">
        <v>6500</v>
      </c>
      <c r="L31" s="138"/>
      <c r="M31" s="138"/>
      <c r="N31" s="138"/>
      <c r="O31" s="141">
        <f t="shared" si="1"/>
        <v>53950</v>
      </c>
    </row>
    <row r="32" spans="1:15" x14ac:dyDescent="0.25">
      <c r="A32" s="563" t="s">
        <v>3096</v>
      </c>
      <c r="B32" s="563"/>
      <c r="C32" s="106" t="s">
        <v>726</v>
      </c>
      <c r="D32" s="128">
        <v>113</v>
      </c>
      <c r="E32" s="124">
        <v>15</v>
      </c>
      <c r="F32" s="125">
        <v>1</v>
      </c>
      <c r="G32" s="138">
        <v>26523</v>
      </c>
      <c r="H32" s="140">
        <f t="shared" si="0"/>
        <v>318276</v>
      </c>
      <c r="I32" s="138"/>
      <c r="J32" s="138">
        <v>4421</v>
      </c>
      <c r="K32" s="138">
        <v>44205</v>
      </c>
      <c r="L32" s="138"/>
      <c r="M32" s="138"/>
      <c r="N32" s="138"/>
      <c r="O32" s="141">
        <f t="shared" si="1"/>
        <v>366902</v>
      </c>
    </row>
    <row r="33" spans="1:15" x14ac:dyDescent="0.25">
      <c r="A33" s="563" t="s">
        <v>3097</v>
      </c>
      <c r="B33" s="563"/>
      <c r="C33" s="106" t="s">
        <v>726</v>
      </c>
      <c r="D33" s="128">
        <v>113</v>
      </c>
      <c r="E33" s="124">
        <v>15</v>
      </c>
      <c r="F33" s="125">
        <v>1</v>
      </c>
      <c r="G33" s="138">
        <v>15180</v>
      </c>
      <c r="H33" s="140">
        <f t="shared" si="0"/>
        <v>182160</v>
      </c>
      <c r="I33" s="138"/>
      <c r="J33" s="138">
        <v>2530</v>
      </c>
      <c r="K33" s="138">
        <v>25300</v>
      </c>
      <c r="L33" s="138"/>
      <c r="M33" s="138"/>
      <c r="N33" s="138"/>
      <c r="O33" s="141">
        <f t="shared" si="1"/>
        <v>209990</v>
      </c>
    </row>
    <row r="34" spans="1:15" x14ac:dyDescent="0.25">
      <c r="A34" s="563" t="s">
        <v>3098</v>
      </c>
      <c r="B34" s="563"/>
      <c r="C34" s="106" t="s">
        <v>726</v>
      </c>
      <c r="D34" s="128">
        <v>113</v>
      </c>
      <c r="E34" s="124">
        <v>15</v>
      </c>
      <c r="F34" s="125">
        <v>1</v>
      </c>
      <c r="G34" s="138">
        <v>13762</v>
      </c>
      <c r="H34" s="140">
        <f t="shared" si="0"/>
        <v>165144</v>
      </c>
      <c r="I34" s="138"/>
      <c r="J34" s="138">
        <v>2294</v>
      </c>
      <c r="K34" s="138">
        <v>22937</v>
      </c>
      <c r="L34" s="138"/>
      <c r="M34" s="138"/>
      <c r="N34" s="138"/>
      <c r="O34" s="141">
        <f t="shared" si="1"/>
        <v>190375</v>
      </c>
    </row>
    <row r="35" spans="1:15" x14ac:dyDescent="0.25">
      <c r="A35" s="563" t="s">
        <v>3099</v>
      </c>
      <c r="B35" s="563"/>
      <c r="C35" s="106" t="s">
        <v>726</v>
      </c>
      <c r="D35" s="128">
        <v>113</v>
      </c>
      <c r="E35" s="124">
        <v>15</v>
      </c>
      <c r="F35" s="125">
        <v>1</v>
      </c>
      <c r="G35" s="137">
        <v>13762</v>
      </c>
      <c r="H35" s="140">
        <f t="shared" si="0"/>
        <v>165144</v>
      </c>
      <c r="I35" s="137"/>
      <c r="J35" s="137">
        <v>2294</v>
      </c>
      <c r="K35" s="137">
        <v>22937</v>
      </c>
      <c r="L35" s="137"/>
      <c r="M35" s="137"/>
      <c r="N35" s="137"/>
      <c r="O35" s="141">
        <f t="shared" si="1"/>
        <v>190375</v>
      </c>
    </row>
    <row r="36" spans="1:15" x14ac:dyDescent="0.25">
      <c r="A36" s="563" t="s">
        <v>3100</v>
      </c>
      <c r="B36" s="563"/>
      <c r="C36" s="106" t="s">
        <v>726</v>
      </c>
      <c r="D36" s="128">
        <v>113</v>
      </c>
      <c r="E36" s="124">
        <v>15</v>
      </c>
      <c r="F36" s="125">
        <v>1</v>
      </c>
      <c r="G36" s="138">
        <v>13762</v>
      </c>
      <c r="H36" s="140">
        <f t="shared" si="0"/>
        <v>165144</v>
      </c>
      <c r="I36" s="138"/>
      <c r="J36" s="138">
        <v>2294</v>
      </c>
      <c r="K36" s="138">
        <v>22937</v>
      </c>
      <c r="L36" s="138"/>
      <c r="M36" s="138"/>
      <c r="N36" s="138"/>
      <c r="O36" s="141">
        <f t="shared" si="1"/>
        <v>190375</v>
      </c>
    </row>
    <row r="37" spans="1:15" x14ac:dyDescent="0.25">
      <c r="A37" s="563" t="s">
        <v>3099</v>
      </c>
      <c r="B37" s="563"/>
      <c r="C37" s="106" t="s">
        <v>726</v>
      </c>
      <c r="D37" s="128">
        <v>113</v>
      </c>
      <c r="E37" s="124">
        <v>15</v>
      </c>
      <c r="F37" s="125">
        <v>1</v>
      </c>
      <c r="G37" s="137">
        <v>9918</v>
      </c>
      <c r="H37" s="140">
        <f t="shared" si="0"/>
        <v>119016</v>
      </c>
      <c r="I37" s="137"/>
      <c r="J37" s="137">
        <v>1653</v>
      </c>
      <c r="K37" s="137">
        <v>16530</v>
      </c>
      <c r="L37" s="137"/>
      <c r="M37" s="137"/>
      <c r="N37" s="137"/>
      <c r="O37" s="141">
        <f t="shared" si="1"/>
        <v>137199</v>
      </c>
    </row>
    <row r="38" spans="1:15" x14ac:dyDescent="0.25">
      <c r="A38" s="563" t="s">
        <v>3101</v>
      </c>
      <c r="B38" s="563"/>
      <c r="C38" s="106" t="s">
        <v>726</v>
      </c>
      <c r="D38" s="128">
        <v>113</v>
      </c>
      <c r="E38" s="124">
        <v>15</v>
      </c>
      <c r="F38" s="125">
        <v>1</v>
      </c>
      <c r="G38" s="138">
        <v>7670</v>
      </c>
      <c r="H38" s="140">
        <f t="shared" si="0"/>
        <v>92040</v>
      </c>
      <c r="I38" s="138"/>
      <c r="J38" s="138">
        <v>1278</v>
      </c>
      <c r="K38" s="138">
        <v>12783</v>
      </c>
      <c r="L38" s="138"/>
      <c r="M38" s="138"/>
      <c r="N38" s="138"/>
      <c r="O38" s="141">
        <f t="shared" si="1"/>
        <v>106101</v>
      </c>
    </row>
    <row r="39" spans="1:15" x14ac:dyDescent="0.25">
      <c r="A39" s="563" t="s">
        <v>3102</v>
      </c>
      <c r="B39" s="563"/>
      <c r="C39" s="106" t="s">
        <v>726</v>
      </c>
      <c r="D39" s="128">
        <v>113</v>
      </c>
      <c r="E39" s="124">
        <v>15</v>
      </c>
      <c r="F39" s="125">
        <v>1</v>
      </c>
      <c r="G39" s="138">
        <v>7670</v>
      </c>
      <c r="H39" s="140">
        <f t="shared" si="0"/>
        <v>92040</v>
      </c>
      <c r="I39" s="138"/>
      <c r="J39" s="138">
        <v>1278</v>
      </c>
      <c r="K39" s="138">
        <v>12783</v>
      </c>
      <c r="L39" s="138"/>
      <c r="M39" s="138"/>
      <c r="N39" s="138"/>
      <c r="O39" s="141">
        <f t="shared" si="1"/>
        <v>106101</v>
      </c>
    </row>
    <row r="40" spans="1:15" x14ac:dyDescent="0.25">
      <c r="A40" s="563" t="s">
        <v>3103</v>
      </c>
      <c r="B40" s="563"/>
      <c r="C40" s="107" t="s">
        <v>726</v>
      </c>
      <c r="D40" s="128">
        <v>113</v>
      </c>
      <c r="E40" s="124">
        <v>15</v>
      </c>
      <c r="F40" s="126">
        <v>1</v>
      </c>
      <c r="G40" s="139">
        <v>4427</v>
      </c>
      <c r="H40" s="140">
        <f t="shared" si="0"/>
        <v>53124</v>
      </c>
      <c r="I40" s="139"/>
      <c r="J40" s="139">
        <v>738</v>
      </c>
      <c r="K40" s="139">
        <v>7378</v>
      </c>
      <c r="L40" s="139"/>
      <c r="M40" s="139"/>
      <c r="N40" s="139"/>
      <c r="O40" s="141">
        <f t="shared" si="1"/>
        <v>61240</v>
      </c>
    </row>
    <row r="41" spans="1:15" x14ac:dyDescent="0.25">
      <c r="A41" s="563" t="s">
        <v>3105</v>
      </c>
      <c r="B41" s="563"/>
      <c r="C41" s="107" t="s">
        <v>3104</v>
      </c>
      <c r="D41" s="128">
        <v>113</v>
      </c>
      <c r="E41" s="124">
        <v>15</v>
      </c>
      <c r="F41" s="126">
        <v>1</v>
      </c>
      <c r="G41" s="139">
        <v>23787</v>
      </c>
      <c r="H41" s="140">
        <f t="shared" si="0"/>
        <v>285444</v>
      </c>
      <c r="I41" s="139"/>
      <c r="J41" s="139">
        <v>3965</v>
      </c>
      <c r="K41" s="139">
        <v>39645</v>
      </c>
      <c r="L41" s="139"/>
      <c r="M41" s="139"/>
      <c r="N41" s="139"/>
      <c r="O41" s="141">
        <f t="shared" si="1"/>
        <v>329054</v>
      </c>
    </row>
    <row r="42" spans="1:15" x14ac:dyDescent="0.25">
      <c r="A42" s="563" t="s">
        <v>3088</v>
      </c>
      <c r="B42" s="563"/>
      <c r="C42" s="106" t="s">
        <v>3104</v>
      </c>
      <c r="D42" s="128">
        <v>113</v>
      </c>
      <c r="E42" s="124">
        <v>15</v>
      </c>
      <c r="F42" s="125">
        <v>2</v>
      </c>
      <c r="G42" s="138">
        <v>7735</v>
      </c>
      <c r="H42" s="140">
        <f t="shared" si="0"/>
        <v>185640</v>
      </c>
      <c r="I42" s="138"/>
      <c r="J42" s="138">
        <v>2578</v>
      </c>
      <c r="K42" s="138">
        <v>25783</v>
      </c>
      <c r="L42" s="138"/>
      <c r="M42" s="138"/>
      <c r="N42" s="138"/>
      <c r="O42" s="141">
        <f t="shared" si="1"/>
        <v>214001</v>
      </c>
    </row>
    <row r="43" spans="1:15" x14ac:dyDescent="0.25">
      <c r="A43" s="563" t="s">
        <v>3106</v>
      </c>
      <c r="B43" s="563"/>
      <c r="C43" s="106" t="s">
        <v>3108</v>
      </c>
      <c r="D43" s="128">
        <v>113</v>
      </c>
      <c r="E43" s="124">
        <v>15</v>
      </c>
      <c r="F43" s="125">
        <v>1</v>
      </c>
      <c r="G43" s="138">
        <v>33798</v>
      </c>
      <c r="H43" s="140">
        <f t="shared" si="0"/>
        <v>405576</v>
      </c>
      <c r="I43" s="138"/>
      <c r="J43" s="138">
        <v>5633</v>
      </c>
      <c r="K43" s="138">
        <v>56330</v>
      </c>
      <c r="L43" s="138"/>
      <c r="M43" s="138"/>
      <c r="N43" s="138"/>
      <c r="O43" s="141">
        <f t="shared" si="1"/>
        <v>467539</v>
      </c>
    </row>
    <row r="44" spans="1:15" x14ac:dyDescent="0.25">
      <c r="A44" s="563" t="s">
        <v>3107</v>
      </c>
      <c r="B44" s="563"/>
      <c r="C44" s="106" t="s">
        <v>3108</v>
      </c>
      <c r="D44" s="128">
        <v>113</v>
      </c>
      <c r="E44" s="124">
        <v>15</v>
      </c>
      <c r="F44" s="125">
        <v>1</v>
      </c>
      <c r="G44" s="138">
        <v>17128</v>
      </c>
      <c r="H44" s="140">
        <f t="shared" si="0"/>
        <v>205536</v>
      </c>
      <c r="I44" s="138"/>
      <c r="J44" s="138">
        <v>2855</v>
      </c>
      <c r="K44" s="138">
        <v>28547</v>
      </c>
      <c r="L44" s="138"/>
      <c r="M44" s="138"/>
      <c r="N44" s="138"/>
      <c r="O44" s="141">
        <f t="shared" si="1"/>
        <v>236938</v>
      </c>
    </row>
    <row r="45" spans="1:15" x14ac:dyDescent="0.25">
      <c r="A45" s="563" t="s">
        <v>3109</v>
      </c>
      <c r="B45" s="563"/>
      <c r="C45" s="106" t="s">
        <v>3108</v>
      </c>
      <c r="D45" s="128">
        <v>113</v>
      </c>
      <c r="E45" s="124">
        <v>15</v>
      </c>
      <c r="F45" s="125">
        <v>1</v>
      </c>
      <c r="G45" s="138">
        <v>11274</v>
      </c>
      <c r="H45" s="140">
        <f t="shared" si="0"/>
        <v>135288</v>
      </c>
      <c r="I45" s="138"/>
      <c r="J45" s="138">
        <v>1879</v>
      </c>
      <c r="K45" s="138">
        <v>18790</v>
      </c>
      <c r="L45" s="138"/>
      <c r="M45" s="138"/>
      <c r="N45" s="138"/>
      <c r="O45" s="141">
        <f t="shared" si="1"/>
        <v>155957</v>
      </c>
    </row>
    <row r="46" spans="1:15" x14ac:dyDescent="0.25">
      <c r="A46" s="563" t="s">
        <v>3110</v>
      </c>
      <c r="B46" s="563"/>
      <c r="C46" s="106" t="s">
        <v>3108</v>
      </c>
      <c r="D46" s="128">
        <v>113</v>
      </c>
      <c r="E46" s="124">
        <v>15</v>
      </c>
      <c r="F46" s="125">
        <v>4</v>
      </c>
      <c r="G46" s="138">
        <v>11274</v>
      </c>
      <c r="H46" s="140">
        <f t="shared" si="0"/>
        <v>541152</v>
      </c>
      <c r="I46" s="138"/>
      <c r="J46" s="138">
        <v>7516</v>
      </c>
      <c r="K46" s="138">
        <v>75160</v>
      </c>
      <c r="L46" s="138"/>
      <c r="M46" s="138"/>
      <c r="N46" s="138"/>
      <c r="O46" s="141">
        <f t="shared" si="1"/>
        <v>623828</v>
      </c>
    </row>
    <row r="47" spans="1:15" x14ac:dyDescent="0.25">
      <c r="A47" s="563" t="s">
        <v>3111</v>
      </c>
      <c r="B47" s="563"/>
      <c r="C47" s="106" t="s">
        <v>3108</v>
      </c>
      <c r="D47" s="128">
        <v>113</v>
      </c>
      <c r="E47" s="124">
        <v>15</v>
      </c>
      <c r="F47" s="125">
        <v>1</v>
      </c>
      <c r="G47" s="138">
        <v>11274</v>
      </c>
      <c r="H47" s="140">
        <f t="shared" si="0"/>
        <v>135288</v>
      </c>
      <c r="I47" s="138"/>
      <c r="J47" s="138">
        <v>1879</v>
      </c>
      <c r="K47" s="138">
        <v>18790</v>
      </c>
      <c r="L47" s="138"/>
      <c r="M47" s="138"/>
      <c r="N47" s="138"/>
      <c r="O47" s="141">
        <f t="shared" si="1"/>
        <v>155957</v>
      </c>
    </row>
    <row r="48" spans="1:15" x14ac:dyDescent="0.25">
      <c r="A48" s="563" t="s">
        <v>3112</v>
      </c>
      <c r="B48" s="563"/>
      <c r="C48" s="106" t="s">
        <v>3108</v>
      </c>
      <c r="D48" s="128">
        <v>113</v>
      </c>
      <c r="E48" s="124">
        <v>15</v>
      </c>
      <c r="F48" s="125">
        <v>1</v>
      </c>
      <c r="G48" s="138">
        <v>11274</v>
      </c>
      <c r="H48" s="140">
        <f t="shared" si="0"/>
        <v>135288</v>
      </c>
      <c r="I48" s="138"/>
      <c r="J48" s="138">
        <v>1879</v>
      </c>
      <c r="K48" s="138">
        <v>18790</v>
      </c>
      <c r="L48" s="138"/>
      <c r="M48" s="138"/>
      <c r="N48" s="138"/>
      <c r="O48" s="141">
        <f t="shared" si="1"/>
        <v>155957</v>
      </c>
    </row>
    <row r="49" spans="1:15" x14ac:dyDescent="0.25">
      <c r="A49" s="563" t="s">
        <v>3088</v>
      </c>
      <c r="B49" s="563"/>
      <c r="C49" s="106" t="s">
        <v>3108</v>
      </c>
      <c r="D49" s="128">
        <v>113</v>
      </c>
      <c r="E49" s="124">
        <v>15</v>
      </c>
      <c r="F49" s="125">
        <v>1</v>
      </c>
      <c r="G49" s="138">
        <v>8625</v>
      </c>
      <c r="H49" s="140">
        <f t="shared" si="0"/>
        <v>103500</v>
      </c>
      <c r="I49" s="138"/>
      <c r="J49" s="138">
        <v>1438</v>
      </c>
      <c r="K49" s="138">
        <v>14375</v>
      </c>
      <c r="L49" s="138"/>
      <c r="M49" s="138"/>
      <c r="N49" s="138"/>
      <c r="O49" s="141">
        <f t="shared" si="1"/>
        <v>119313</v>
      </c>
    </row>
    <row r="50" spans="1:15" x14ac:dyDescent="0.25">
      <c r="A50" s="563" t="s">
        <v>3113</v>
      </c>
      <c r="B50" s="563"/>
      <c r="C50" s="106" t="s">
        <v>3108</v>
      </c>
      <c r="D50" s="128">
        <v>113</v>
      </c>
      <c r="E50" s="124">
        <v>15</v>
      </c>
      <c r="F50" s="125">
        <v>1</v>
      </c>
      <c r="G50" s="137">
        <v>8139</v>
      </c>
      <c r="H50" s="140">
        <f t="shared" si="0"/>
        <v>97668</v>
      </c>
      <c r="I50" s="137"/>
      <c r="J50" s="137">
        <v>1357</v>
      </c>
      <c r="K50" s="137">
        <v>13565</v>
      </c>
      <c r="L50" s="137"/>
      <c r="M50" s="137"/>
      <c r="N50" s="137"/>
      <c r="O50" s="141">
        <f t="shared" si="1"/>
        <v>112590</v>
      </c>
    </row>
    <row r="51" spans="1:15" x14ac:dyDescent="0.25">
      <c r="A51" s="563" t="s">
        <v>3102</v>
      </c>
      <c r="B51" s="563"/>
      <c r="C51" s="106" t="s">
        <v>3108</v>
      </c>
      <c r="D51" s="128">
        <v>113</v>
      </c>
      <c r="E51" s="124">
        <v>15</v>
      </c>
      <c r="F51" s="125">
        <v>1</v>
      </c>
      <c r="G51" s="138">
        <v>7670</v>
      </c>
      <c r="H51" s="140">
        <f t="shared" si="0"/>
        <v>92040</v>
      </c>
      <c r="I51" s="138"/>
      <c r="J51" s="138">
        <v>1278</v>
      </c>
      <c r="K51" s="138">
        <v>12783</v>
      </c>
      <c r="L51" s="138"/>
      <c r="M51" s="138"/>
      <c r="N51" s="138"/>
      <c r="O51" s="141">
        <f t="shared" si="1"/>
        <v>106101</v>
      </c>
    </row>
    <row r="52" spans="1:15" x14ac:dyDescent="0.25">
      <c r="A52" s="563" t="s">
        <v>3114</v>
      </c>
      <c r="B52" s="563"/>
      <c r="C52" s="106" t="s">
        <v>3108</v>
      </c>
      <c r="D52" s="128">
        <v>113</v>
      </c>
      <c r="E52" s="124">
        <v>15</v>
      </c>
      <c r="F52" s="125">
        <v>1</v>
      </c>
      <c r="G52" s="138">
        <v>4969</v>
      </c>
      <c r="H52" s="140">
        <f t="shared" si="0"/>
        <v>59628</v>
      </c>
      <c r="I52" s="138"/>
      <c r="J52" s="138">
        <v>828</v>
      </c>
      <c r="K52" s="138">
        <v>8282</v>
      </c>
      <c r="L52" s="138"/>
      <c r="M52" s="138"/>
      <c r="N52" s="138"/>
      <c r="O52" s="141">
        <f t="shared" si="1"/>
        <v>68738</v>
      </c>
    </row>
    <row r="53" spans="1:15" x14ac:dyDescent="0.25">
      <c r="A53" s="563" t="s">
        <v>3095</v>
      </c>
      <c r="B53" s="563"/>
      <c r="C53" s="106" t="s">
        <v>3108</v>
      </c>
      <c r="D53" s="128">
        <v>113</v>
      </c>
      <c r="E53" s="124">
        <v>15</v>
      </c>
      <c r="F53" s="125">
        <v>1</v>
      </c>
      <c r="G53" s="138">
        <v>1950</v>
      </c>
      <c r="H53" s="140">
        <f t="shared" si="0"/>
        <v>23400</v>
      </c>
      <c r="I53" s="138"/>
      <c r="J53" s="138">
        <v>325</v>
      </c>
      <c r="K53" s="138">
        <v>3250</v>
      </c>
      <c r="L53" s="138"/>
      <c r="M53" s="138"/>
      <c r="N53" s="138"/>
      <c r="O53" s="141">
        <f t="shared" si="1"/>
        <v>26975</v>
      </c>
    </row>
    <row r="54" spans="1:15" x14ac:dyDescent="0.25">
      <c r="A54" s="563" t="s">
        <v>3116</v>
      </c>
      <c r="B54" s="563"/>
      <c r="C54" s="106" t="s">
        <v>3115</v>
      </c>
      <c r="D54" s="128">
        <v>113</v>
      </c>
      <c r="E54" s="124">
        <v>15</v>
      </c>
      <c r="F54" s="125">
        <v>1</v>
      </c>
      <c r="G54" s="137">
        <v>26523</v>
      </c>
      <c r="H54" s="140">
        <f t="shared" si="0"/>
        <v>318276</v>
      </c>
      <c r="I54" s="137"/>
      <c r="J54" s="137">
        <v>4421</v>
      </c>
      <c r="K54" s="137">
        <v>44205</v>
      </c>
      <c r="L54" s="137"/>
      <c r="M54" s="137"/>
      <c r="N54" s="137"/>
      <c r="O54" s="141">
        <f t="shared" si="1"/>
        <v>366902</v>
      </c>
    </row>
    <row r="55" spans="1:15" x14ac:dyDescent="0.25">
      <c r="A55" s="563" t="s">
        <v>3117</v>
      </c>
      <c r="B55" s="563"/>
      <c r="C55" s="106" t="s">
        <v>3115</v>
      </c>
      <c r="D55" s="128">
        <v>113</v>
      </c>
      <c r="E55" s="124">
        <v>15</v>
      </c>
      <c r="F55" s="125">
        <v>1</v>
      </c>
      <c r="G55" s="138">
        <v>26523</v>
      </c>
      <c r="H55" s="140">
        <f t="shared" si="0"/>
        <v>318276</v>
      </c>
      <c r="I55" s="138"/>
      <c r="J55" s="138">
        <v>4421</v>
      </c>
      <c r="K55" s="138">
        <v>44205</v>
      </c>
      <c r="L55" s="138"/>
      <c r="M55" s="138"/>
      <c r="N55" s="138"/>
      <c r="O55" s="141">
        <f t="shared" si="1"/>
        <v>366902</v>
      </c>
    </row>
    <row r="56" spans="1:15" x14ac:dyDescent="0.25">
      <c r="A56" s="563" t="s">
        <v>3118</v>
      </c>
      <c r="B56" s="563"/>
      <c r="C56" s="106" t="s">
        <v>3115</v>
      </c>
      <c r="D56" s="128">
        <v>113</v>
      </c>
      <c r="E56" s="124">
        <v>15</v>
      </c>
      <c r="F56" s="125">
        <v>2</v>
      </c>
      <c r="G56" s="138">
        <v>15844</v>
      </c>
      <c r="H56" s="140">
        <f t="shared" si="0"/>
        <v>380256</v>
      </c>
      <c r="I56" s="138"/>
      <c r="J56" s="138">
        <v>5281</v>
      </c>
      <c r="K56" s="138">
        <v>52813</v>
      </c>
      <c r="L56" s="138"/>
      <c r="M56" s="138"/>
      <c r="N56" s="138"/>
      <c r="O56" s="141">
        <f t="shared" si="1"/>
        <v>438350</v>
      </c>
    </row>
    <row r="57" spans="1:15" x14ac:dyDescent="0.25">
      <c r="A57" s="563" t="s">
        <v>3074</v>
      </c>
      <c r="B57" s="563"/>
      <c r="C57" s="106" t="s">
        <v>3115</v>
      </c>
      <c r="D57" s="128">
        <v>113</v>
      </c>
      <c r="E57" s="124">
        <v>15</v>
      </c>
      <c r="F57" s="125">
        <v>1</v>
      </c>
      <c r="G57" s="138">
        <v>15180</v>
      </c>
      <c r="H57" s="140">
        <f t="shared" si="0"/>
        <v>182160</v>
      </c>
      <c r="I57" s="138"/>
      <c r="J57" s="138">
        <v>2530</v>
      </c>
      <c r="K57" s="138">
        <v>25300</v>
      </c>
      <c r="L57" s="138"/>
      <c r="M57" s="138"/>
      <c r="N57" s="138"/>
      <c r="O57" s="141">
        <f t="shared" si="1"/>
        <v>209990</v>
      </c>
    </row>
    <row r="58" spans="1:15" x14ac:dyDescent="0.25">
      <c r="A58" s="563" t="s">
        <v>3119</v>
      </c>
      <c r="B58" s="563"/>
      <c r="C58" s="106" t="s">
        <v>3115</v>
      </c>
      <c r="D58" s="128">
        <v>113</v>
      </c>
      <c r="E58" s="124">
        <v>15</v>
      </c>
      <c r="F58" s="125">
        <v>1</v>
      </c>
      <c r="G58" s="138">
        <v>15180</v>
      </c>
      <c r="H58" s="140">
        <f t="shared" si="0"/>
        <v>182160</v>
      </c>
      <c r="I58" s="138"/>
      <c r="J58" s="138">
        <v>2530</v>
      </c>
      <c r="K58" s="138">
        <v>25300</v>
      </c>
      <c r="L58" s="138"/>
      <c r="M58" s="138"/>
      <c r="N58" s="138"/>
      <c r="O58" s="141">
        <f t="shared" si="1"/>
        <v>209990</v>
      </c>
    </row>
    <row r="59" spans="1:15" x14ac:dyDescent="0.25">
      <c r="A59" s="563" t="s">
        <v>3073</v>
      </c>
      <c r="B59" s="563"/>
      <c r="C59" s="106" t="s">
        <v>3115</v>
      </c>
      <c r="D59" s="128">
        <v>113</v>
      </c>
      <c r="E59" s="124">
        <v>15</v>
      </c>
      <c r="F59" s="125">
        <v>2</v>
      </c>
      <c r="G59" s="138">
        <v>13762</v>
      </c>
      <c r="H59" s="140">
        <f t="shared" si="0"/>
        <v>330288</v>
      </c>
      <c r="I59" s="138"/>
      <c r="J59" s="138">
        <v>4587</v>
      </c>
      <c r="K59" s="138">
        <v>45873</v>
      </c>
      <c r="L59" s="138"/>
      <c r="M59" s="138"/>
      <c r="N59" s="138"/>
      <c r="O59" s="141">
        <f t="shared" si="1"/>
        <v>380748</v>
      </c>
    </row>
    <row r="60" spans="1:15" x14ac:dyDescent="0.25">
      <c r="A60" s="563" t="s">
        <v>3120</v>
      </c>
      <c r="B60" s="563"/>
      <c r="C60" s="106" t="s">
        <v>3115</v>
      </c>
      <c r="D60" s="128">
        <v>113</v>
      </c>
      <c r="E60" s="124">
        <v>15</v>
      </c>
      <c r="F60" s="125">
        <v>2</v>
      </c>
      <c r="G60" s="138">
        <v>13478</v>
      </c>
      <c r="H60" s="140">
        <f t="shared" si="0"/>
        <v>323472</v>
      </c>
      <c r="I60" s="138"/>
      <c r="J60" s="138">
        <v>4493</v>
      </c>
      <c r="K60" s="138">
        <v>44927</v>
      </c>
      <c r="L60" s="138"/>
      <c r="M60" s="138"/>
      <c r="N60" s="138"/>
      <c r="O60" s="141">
        <f t="shared" si="1"/>
        <v>372892</v>
      </c>
    </row>
    <row r="61" spans="1:15" x14ac:dyDescent="0.25">
      <c r="A61" s="563" t="s">
        <v>3121</v>
      </c>
      <c r="B61" s="563"/>
      <c r="C61" s="106" t="s">
        <v>3115</v>
      </c>
      <c r="D61" s="128">
        <v>113</v>
      </c>
      <c r="E61" s="124">
        <v>15</v>
      </c>
      <c r="F61" s="125">
        <v>1</v>
      </c>
      <c r="G61" s="138">
        <v>12597</v>
      </c>
      <c r="H61" s="140">
        <f t="shared" si="0"/>
        <v>151164</v>
      </c>
      <c r="I61" s="138"/>
      <c r="J61" s="138">
        <v>2100</v>
      </c>
      <c r="K61" s="138">
        <v>20995</v>
      </c>
      <c r="L61" s="138"/>
      <c r="M61" s="138"/>
      <c r="N61" s="138"/>
      <c r="O61" s="141">
        <f t="shared" si="1"/>
        <v>174259</v>
      </c>
    </row>
    <row r="62" spans="1:15" x14ac:dyDescent="0.25">
      <c r="A62" s="563" t="s">
        <v>3122</v>
      </c>
      <c r="B62" s="563"/>
      <c r="C62" s="106" t="s">
        <v>3115</v>
      </c>
      <c r="D62" s="128">
        <v>113</v>
      </c>
      <c r="E62" s="124">
        <v>15</v>
      </c>
      <c r="F62" s="125">
        <v>3</v>
      </c>
      <c r="G62" s="138">
        <v>11980</v>
      </c>
      <c r="H62" s="140">
        <f t="shared" si="0"/>
        <v>431280</v>
      </c>
      <c r="I62" s="138"/>
      <c r="J62" s="138">
        <v>5990</v>
      </c>
      <c r="K62" s="138">
        <v>59900</v>
      </c>
      <c r="L62" s="138"/>
      <c r="M62" s="138"/>
      <c r="N62" s="138"/>
      <c r="O62" s="141">
        <f t="shared" si="1"/>
        <v>497170</v>
      </c>
    </row>
    <row r="63" spans="1:15" x14ac:dyDescent="0.25">
      <c r="A63" s="563" t="s">
        <v>3123</v>
      </c>
      <c r="B63" s="563"/>
      <c r="C63" s="106" t="s">
        <v>3115</v>
      </c>
      <c r="D63" s="128">
        <v>113</v>
      </c>
      <c r="E63" s="124">
        <v>15</v>
      </c>
      <c r="F63" s="125">
        <v>1</v>
      </c>
      <c r="G63" s="138">
        <v>11622</v>
      </c>
      <c r="H63" s="140">
        <f t="shared" si="0"/>
        <v>139464</v>
      </c>
      <c r="I63" s="138"/>
      <c r="J63" s="138">
        <v>1937</v>
      </c>
      <c r="K63" s="138">
        <v>19370</v>
      </c>
      <c r="L63" s="138"/>
      <c r="M63" s="138"/>
      <c r="N63" s="138"/>
      <c r="O63" s="141">
        <f t="shared" si="1"/>
        <v>160771</v>
      </c>
    </row>
    <row r="64" spans="1:15" x14ac:dyDescent="0.25">
      <c r="A64" s="563" t="s">
        <v>3079</v>
      </c>
      <c r="B64" s="563"/>
      <c r="C64" s="106" t="s">
        <v>3115</v>
      </c>
      <c r="D64" s="128">
        <v>113</v>
      </c>
      <c r="E64" s="124">
        <v>15</v>
      </c>
      <c r="F64" s="125">
        <v>13</v>
      </c>
      <c r="G64" s="137">
        <v>9918</v>
      </c>
      <c r="H64" s="140">
        <f t="shared" si="0"/>
        <v>1547208</v>
      </c>
      <c r="I64" s="137"/>
      <c r="J64" s="137">
        <v>21489</v>
      </c>
      <c r="K64" s="137">
        <v>214890</v>
      </c>
      <c r="L64" s="137"/>
      <c r="M64" s="137"/>
      <c r="N64" s="137"/>
      <c r="O64" s="141">
        <f t="shared" si="1"/>
        <v>1783587</v>
      </c>
    </row>
    <row r="65" spans="1:15" x14ac:dyDescent="0.25">
      <c r="A65" s="563" t="s">
        <v>3078</v>
      </c>
      <c r="B65" s="563"/>
      <c r="C65" s="106" t="s">
        <v>3115</v>
      </c>
      <c r="D65" s="128">
        <v>113</v>
      </c>
      <c r="E65" s="124">
        <v>15</v>
      </c>
      <c r="F65" s="125">
        <v>1</v>
      </c>
      <c r="G65" s="138">
        <v>9657</v>
      </c>
      <c r="H65" s="140">
        <f t="shared" si="0"/>
        <v>115884</v>
      </c>
      <c r="I65" s="138"/>
      <c r="J65" s="138">
        <v>1610</v>
      </c>
      <c r="K65" s="138">
        <v>16095</v>
      </c>
      <c r="L65" s="138"/>
      <c r="M65" s="138"/>
      <c r="N65" s="138"/>
      <c r="O65" s="141">
        <f t="shared" si="1"/>
        <v>133589</v>
      </c>
    </row>
    <row r="66" spans="1:15" x14ac:dyDescent="0.25">
      <c r="A66" s="563" t="s">
        <v>3088</v>
      </c>
      <c r="B66" s="563"/>
      <c r="C66" s="106" t="s">
        <v>3115</v>
      </c>
      <c r="D66" s="128">
        <v>113</v>
      </c>
      <c r="E66" s="124">
        <v>15</v>
      </c>
      <c r="F66" s="125">
        <v>3</v>
      </c>
      <c r="G66" s="138">
        <v>8625</v>
      </c>
      <c r="H66" s="140">
        <f t="shared" si="0"/>
        <v>310500</v>
      </c>
      <c r="I66" s="138"/>
      <c r="J66" s="138">
        <v>4313</v>
      </c>
      <c r="K66" s="138">
        <v>43125</v>
      </c>
      <c r="L66" s="138"/>
      <c r="M66" s="138"/>
      <c r="N66" s="138"/>
      <c r="O66" s="141">
        <f t="shared" si="1"/>
        <v>357938</v>
      </c>
    </row>
    <row r="67" spans="1:15" x14ac:dyDescent="0.25">
      <c r="A67" s="563" t="s">
        <v>3124</v>
      </c>
      <c r="B67" s="563"/>
      <c r="C67" s="106" t="s">
        <v>3115</v>
      </c>
      <c r="D67" s="128">
        <v>113</v>
      </c>
      <c r="E67" s="124">
        <v>15</v>
      </c>
      <c r="F67" s="125">
        <v>1</v>
      </c>
      <c r="G67" s="138">
        <v>8625</v>
      </c>
      <c r="H67" s="140">
        <f t="shared" si="0"/>
        <v>103500</v>
      </c>
      <c r="I67" s="138"/>
      <c r="J67" s="138">
        <v>1438</v>
      </c>
      <c r="K67" s="138">
        <v>14375</v>
      </c>
      <c r="L67" s="138"/>
      <c r="M67" s="138"/>
      <c r="N67" s="138"/>
      <c r="O67" s="141">
        <f t="shared" si="1"/>
        <v>119313</v>
      </c>
    </row>
    <row r="68" spans="1:15" x14ac:dyDescent="0.25">
      <c r="A68" s="563" t="s">
        <v>3125</v>
      </c>
      <c r="B68" s="563"/>
      <c r="C68" s="106" t="s">
        <v>3115</v>
      </c>
      <c r="D68" s="128">
        <v>113</v>
      </c>
      <c r="E68" s="124">
        <v>15</v>
      </c>
      <c r="F68" s="125">
        <v>1</v>
      </c>
      <c r="G68" s="138">
        <v>8625</v>
      </c>
      <c r="H68" s="140">
        <f t="shared" ref="H68:H131" si="2">IF(E68="","Se requiere asignar la fuente de financiamiento (FF)",IF(F68="","Es necesario establcer el número de plazas (No.)",IF(G68="","Se necesita establcer un monto mensual",F68*G68*12)))</f>
        <v>103500</v>
      </c>
      <c r="I68" s="138"/>
      <c r="J68" s="138">
        <v>1438</v>
      </c>
      <c r="K68" s="138">
        <v>14375</v>
      </c>
      <c r="L68" s="138"/>
      <c r="M68" s="138"/>
      <c r="N68" s="138"/>
      <c r="O68" s="141">
        <f t="shared" ref="O68:O131" si="3">SUM(H68:N68)</f>
        <v>119313</v>
      </c>
    </row>
    <row r="69" spans="1:15" x14ac:dyDescent="0.25">
      <c r="A69" s="563" t="s">
        <v>3126</v>
      </c>
      <c r="B69" s="563"/>
      <c r="C69" s="106" t="s">
        <v>3115</v>
      </c>
      <c r="D69" s="128">
        <v>113</v>
      </c>
      <c r="E69" s="124">
        <v>15</v>
      </c>
      <c r="F69" s="125">
        <v>1</v>
      </c>
      <c r="G69" s="138">
        <v>8559</v>
      </c>
      <c r="H69" s="140">
        <f t="shared" si="2"/>
        <v>102708</v>
      </c>
      <c r="I69" s="138"/>
      <c r="J69" s="138">
        <v>1427</v>
      </c>
      <c r="K69" s="138">
        <v>14265</v>
      </c>
      <c r="L69" s="138"/>
      <c r="M69" s="138"/>
      <c r="N69" s="138"/>
      <c r="O69" s="141">
        <f t="shared" si="3"/>
        <v>118400</v>
      </c>
    </row>
    <row r="70" spans="1:15" x14ac:dyDescent="0.25">
      <c r="A70" s="563" t="s">
        <v>3127</v>
      </c>
      <c r="B70" s="563"/>
      <c r="C70" s="106" t="s">
        <v>3115</v>
      </c>
      <c r="D70" s="128">
        <v>113</v>
      </c>
      <c r="E70" s="124">
        <v>15</v>
      </c>
      <c r="F70" s="125">
        <v>1</v>
      </c>
      <c r="G70" s="138">
        <v>7670</v>
      </c>
      <c r="H70" s="140">
        <f t="shared" si="2"/>
        <v>92040</v>
      </c>
      <c r="I70" s="138"/>
      <c r="J70" s="138">
        <v>1278</v>
      </c>
      <c r="K70" s="138">
        <v>12783</v>
      </c>
      <c r="L70" s="138"/>
      <c r="M70" s="138"/>
      <c r="N70" s="138"/>
      <c r="O70" s="141">
        <f t="shared" si="3"/>
        <v>106101</v>
      </c>
    </row>
    <row r="71" spans="1:15" x14ac:dyDescent="0.25">
      <c r="A71" s="563" t="s">
        <v>3128</v>
      </c>
      <c r="B71" s="563"/>
      <c r="C71" s="106" t="s">
        <v>3115</v>
      </c>
      <c r="D71" s="128">
        <v>113</v>
      </c>
      <c r="E71" s="124">
        <v>15</v>
      </c>
      <c r="F71" s="125">
        <v>4</v>
      </c>
      <c r="G71" s="138">
        <v>7670</v>
      </c>
      <c r="H71" s="140">
        <f t="shared" si="2"/>
        <v>368160</v>
      </c>
      <c r="I71" s="138"/>
      <c r="J71" s="138">
        <v>5113</v>
      </c>
      <c r="K71" s="138">
        <v>51133</v>
      </c>
      <c r="L71" s="138">
        <v>50000</v>
      </c>
      <c r="M71" s="138"/>
      <c r="N71" s="138"/>
      <c r="O71" s="141">
        <f t="shared" si="3"/>
        <v>474406</v>
      </c>
    </row>
    <row r="72" spans="1:15" x14ac:dyDescent="0.25">
      <c r="A72" s="563" t="s">
        <v>3129</v>
      </c>
      <c r="B72" s="563"/>
      <c r="C72" s="106" t="s">
        <v>3115</v>
      </c>
      <c r="D72" s="128">
        <v>113</v>
      </c>
      <c r="E72" s="124">
        <v>15</v>
      </c>
      <c r="F72" s="125">
        <v>1</v>
      </c>
      <c r="G72" s="138">
        <v>7670</v>
      </c>
      <c r="H72" s="140">
        <f t="shared" si="2"/>
        <v>92040</v>
      </c>
      <c r="I72" s="138"/>
      <c r="J72" s="138">
        <v>1278</v>
      </c>
      <c r="K72" s="138">
        <v>12783</v>
      </c>
      <c r="L72" s="138"/>
      <c r="M72" s="138"/>
      <c r="N72" s="138"/>
      <c r="O72" s="141">
        <f t="shared" si="3"/>
        <v>106101</v>
      </c>
    </row>
    <row r="73" spans="1:15" x14ac:dyDescent="0.25">
      <c r="A73" s="563" t="s">
        <v>3123</v>
      </c>
      <c r="B73" s="563"/>
      <c r="C73" s="106" t="s">
        <v>3115</v>
      </c>
      <c r="D73" s="128">
        <v>113</v>
      </c>
      <c r="E73" s="124">
        <v>15</v>
      </c>
      <c r="F73" s="125">
        <v>1</v>
      </c>
      <c r="G73" s="138">
        <v>7670</v>
      </c>
      <c r="H73" s="140">
        <f t="shared" si="2"/>
        <v>92040</v>
      </c>
      <c r="I73" s="138"/>
      <c r="J73" s="138">
        <v>1278</v>
      </c>
      <c r="K73" s="138">
        <v>12783</v>
      </c>
      <c r="L73" s="138">
        <v>3000</v>
      </c>
      <c r="M73" s="138"/>
      <c r="N73" s="138"/>
      <c r="O73" s="141">
        <f t="shared" si="3"/>
        <v>109101</v>
      </c>
    </row>
    <row r="74" spans="1:15" x14ac:dyDescent="0.25">
      <c r="A74" s="563" t="s">
        <v>3130</v>
      </c>
      <c r="B74" s="563"/>
      <c r="C74" s="106" t="s">
        <v>3115</v>
      </c>
      <c r="D74" s="128">
        <v>113</v>
      </c>
      <c r="E74" s="124">
        <v>15</v>
      </c>
      <c r="F74" s="125">
        <v>1</v>
      </c>
      <c r="G74" s="137">
        <v>7670</v>
      </c>
      <c r="H74" s="140">
        <f t="shared" si="2"/>
        <v>92040</v>
      </c>
      <c r="I74" s="137"/>
      <c r="J74" s="137">
        <v>1278</v>
      </c>
      <c r="K74" s="137">
        <v>12783</v>
      </c>
      <c r="L74" s="137"/>
      <c r="M74" s="137"/>
      <c r="N74" s="137"/>
      <c r="O74" s="141">
        <f t="shared" si="3"/>
        <v>106101</v>
      </c>
    </row>
    <row r="75" spans="1:15" x14ac:dyDescent="0.25">
      <c r="A75" s="563" t="s">
        <v>3131</v>
      </c>
      <c r="B75" s="563"/>
      <c r="C75" s="106" t="s">
        <v>3115</v>
      </c>
      <c r="D75" s="128">
        <v>113</v>
      </c>
      <c r="E75" s="124">
        <v>15</v>
      </c>
      <c r="F75" s="125">
        <v>4</v>
      </c>
      <c r="G75" s="138">
        <v>7670</v>
      </c>
      <c r="H75" s="140">
        <f t="shared" si="2"/>
        <v>368160</v>
      </c>
      <c r="I75" s="138"/>
      <c r="J75" s="138">
        <v>5113</v>
      </c>
      <c r="K75" s="138">
        <v>51133</v>
      </c>
      <c r="L75" s="138">
        <v>50000</v>
      </c>
      <c r="M75" s="138"/>
      <c r="N75" s="138"/>
      <c r="O75" s="141">
        <f t="shared" si="3"/>
        <v>474406</v>
      </c>
    </row>
    <row r="76" spans="1:15" x14ac:dyDescent="0.25">
      <c r="A76" s="563" t="s">
        <v>3091</v>
      </c>
      <c r="B76" s="563"/>
      <c r="C76" s="106" t="s">
        <v>3115</v>
      </c>
      <c r="D76" s="128">
        <v>113</v>
      </c>
      <c r="E76" s="124">
        <v>15</v>
      </c>
      <c r="F76" s="125">
        <v>1</v>
      </c>
      <c r="G76" s="138">
        <v>7670</v>
      </c>
      <c r="H76" s="140">
        <f t="shared" si="2"/>
        <v>92040</v>
      </c>
      <c r="I76" s="138"/>
      <c r="J76" s="138">
        <v>1278</v>
      </c>
      <c r="K76" s="138">
        <v>12783</v>
      </c>
      <c r="L76" s="138"/>
      <c r="M76" s="138"/>
      <c r="N76" s="138"/>
      <c r="O76" s="141">
        <f t="shared" si="3"/>
        <v>106101</v>
      </c>
    </row>
    <row r="77" spans="1:15" x14ac:dyDescent="0.25">
      <c r="A77" s="563" t="s">
        <v>3132</v>
      </c>
      <c r="B77" s="563"/>
      <c r="C77" s="106" t="s">
        <v>3115</v>
      </c>
      <c r="D77" s="128">
        <v>113</v>
      </c>
      <c r="E77" s="124">
        <v>15</v>
      </c>
      <c r="F77" s="125">
        <v>1</v>
      </c>
      <c r="G77" s="138">
        <v>6445</v>
      </c>
      <c r="H77" s="140">
        <f t="shared" si="2"/>
        <v>77340</v>
      </c>
      <c r="I77" s="138"/>
      <c r="J77" s="138">
        <v>1074</v>
      </c>
      <c r="K77" s="138">
        <v>10742</v>
      </c>
      <c r="L77" s="138"/>
      <c r="M77" s="138"/>
      <c r="N77" s="138"/>
      <c r="O77" s="141">
        <f t="shared" si="3"/>
        <v>89156</v>
      </c>
    </row>
    <row r="78" spans="1:15" x14ac:dyDescent="0.25">
      <c r="A78" s="563" t="s">
        <v>3133</v>
      </c>
      <c r="B78" s="563"/>
      <c r="C78" s="106" t="s">
        <v>3115</v>
      </c>
      <c r="D78" s="128">
        <v>113</v>
      </c>
      <c r="E78" s="124">
        <v>15</v>
      </c>
      <c r="F78" s="125">
        <v>1</v>
      </c>
      <c r="G78" s="138">
        <v>6365</v>
      </c>
      <c r="H78" s="140">
        <f t="shared" si="2"/>
        <v>76380</v>
      </c>
      <c r="I78" s="138"/>
      <c r="J78" s="138">
        <v>1061</v>
      </c>
      <c r="K78" s="138">
        <v>10608</v>
      </c>
      <c r="L78" s="138"/>
      <c r="M78" s="138"/>
      <c r="N78" s="138"/>
      <c r="O78" s="141">
        <f t="shared" si="3"/>
        <v>88049</v>
      </c>
    </row>
    <row r="79" spans="1:15" x14ac:dyDescent="0.25">
      <c r="A79" s="563" t="s">
        <v>3134</v>
      </c>
      <c r="B79" s="563"/>
      <c r="C79" s="106" t="s">
        <v>3115</v>
      </c>
      <c r="D79" s="128">
        <v>113</v>
      </c>
      <c r="E79" s="124">
        <v>15</v>
      </c>
      <c r="F79" s="125">
        <v>1</v>
      </c>
      <c r="G79" s="138">
        <v>6125</v>
      </c>
      <c r="H79" s="140">
        <f t="shared" si="2"/>
        <v>73500</v>
      </c>
      <c r="I79" s="138"/>
      <c r="J79" s="138">
        <v>1021</v>
      </c>
      <c r="K79" s="138">
        <v>10208</v>
      </c>
      <c r="L79" s="138"/>
      <c r="M79" s="138"/>
      <c r="N79" s="138"/>
      <c r="O79" s="141">
        <f t="shared" si="3"/>
        <v>84729</v>
      </c>
    </row>
    <row r="80" spans="1:15" x14ac:dyDescent="0.25">
      <c r="A80" s="563" t="s">
        <v>3132</v>
      </c>
      <c r="B80" s="563"/>
      <c r="C80" s="106" t="s">
        <v>3115</v>
      </c>
      <c r="D80" s="128">
        <v>113</v>
      </c>
      <c r="E80" s="124">
        <v>15</v>
      </c>
      <c r="F80" s="125">
        <v>1</v>
      </c>
      <c r="G80" s="138">
        <v>5780</v>
      </c>
      <c r="H80" s="140">
        <f t="shared" si="2"/>
        <v>69360</v>
      </c>
      <c r="I80" s="138"/>
      <c r="J80" s="138">
        <v>963</v>
      </c>
      <c r="K80" s="138">
        <v>9633</v>
      </c>
      <c r="L80" s="138"/>
      <c r="M80" s="138"/>
      <c r="N80" s="138"/>
      <c r="O80" s="141">
        <f t="shared" si="3"/>
        <v>79956</v>
      </c>
    </row>
    <row r="81" spans="1:15" x14ac:dyDescent="0.25">
      <c r="A81" s="563" t="s">
        <v>3135</v>
      </c>
      <c r="B81" s="563"/>
      <c r="C81" s="106" t="s">
        <v>3115</v>
      </c>
      <c r="D81" s="128">
        <v>113</v>
      </c>
      <c r="E81" s="124">
        <v>15</v>
      </c>
      <c r="F81" s="125">
        <v>1</v>
      </c>
      <c r="G81" s="138">
        <v>4635</v>
      </c>
      <c r="H81" s="140">
        <f t="shared" si="2"/>
        <v>55620</v>
      </c>
      <c r="I81" s="138"/>
      <c r="J81" s="138">
        <v>773</v>
      </c>
      <c r="K81" s="138">
        <v>7725</v>
      </c>
      <c r="L81" s="138"/>
      <c r="M81" s="138"/>
      <c r="N81" s="138"/>
      <c r="O81" s="141">
        <f t="shared" si="3"/>
        <v>64118</v>
      </c>
    </row>
    <row r="82" spans="1:15" x14ac:dyDescent="0.25">
      <c r="A82" s="563" t="s">
        <v>3094</v>
      </c>
      <c r="B82" s="563"/>
      <c r="C82" s="106" t="s">
        <v>3115</v>
      </c>
      <c r="D82" s="128">
        <v>113</v>
      </c>
      <c r="E82" s="124">
        <v>15</v>
      </c>
      <c r="F82" s="125">
        <v>9</v>
      </c>
      <c r="G82" s="137">
        <v>4427</v>
      </c>
      <c r="H82" s="140">
        <f t="shared" si="2"/>
        <v>478116</v>
      </c>
      <c r="I82" s="137"/>
      <c r="J82" s="137">
        <v>6641</v>
      </c>
      <c r="K82" s="137">
        <v>66405</v>
      </c>
      <c r="L82" s="137"/>
      <c r="M82" s="137"/>
      <c r="N82" s="137"/>
      <c r="O82" s="141">
        <f t="shared" si="3"/>
        <v>551162</v>
      </c>
    </row>
    <row r="83" spans="1:15" x14ac:dyDescent="0.25">
      <c r="A83" s="563" t="s">
        <v>3136</v>
      </c>
      <c r="B83" s="563"/>
      <c r="C83" s="106" t="s">
        <v>3115</v>
      </c>
      <c r="D83" s="128">
        <v>113</v>
      </c>
      <c r="E83" s="124">
        <v>15</v>
      </c>
      <c r="F83" s="125">
        <v>7</v>
      </c>
      <c r="G83" s="138">
        <v>3161</v>
      </c>
      <c r="H83" s="140">
        <f t="shared" si="2"/>
        <v>265524</v>
      </c>
      <c r="I83" s="138"/>
      <c r="J83" s="138">
        <v>3688</v>
      </c>
      <c r="K83" s="138">
        <v>36878</v>
      </c>
      <c r="L83" s="138">
        <v>27000</v>
      </c>
      <c r="M83" s="138"/>
      <c r="N83" s="138"/>
      <c r="O83" s="141">
        <f t="shared" si="3"/>
        <v>333090</v>
      </c>
    </row>
    <row r="84" spans="1:15" x14ac:dyDescent="0.25">
      <c r="A84" s="563" t="s">
        <v>3137</v>
      </c>
      <c r="B84" s="563"/>
      <c r="C84" s="106" t="s">
        <v>3115</v>
      </c>
      <c r="D84" s="128">
        <v>113</v>
      </c>
      <c r="E84" s="124">
        <v>15</v>
      </c>
      <c r="F84" s="125">
        <v>2</v>
      </c>
      <c r="G84" s="138">
        <v>2794</v>
      </c>
      <c r="H84" s="140">
        <f t="shared" si="2"/>
        <v>67056</v>
      </c>
      <c r="I84" s="138"/>
      <c r="J84" s="138">
        <v>931</v>
      </c>
      <c r="K84" s="138">
        <v>9313</v>
      </c>
      <c r="L84" s="138"/>
      <c r="M84" s="138"/>
      <c r="N84" s="138"/>
      <c r="O84" s="141">
        <f t="shared" si="3"/>
        <v>77300</v>
      </c>
    </row>
    <row r="85" spans="1:15" x14ac:dyDescent="0.25">
      <c r="A85" s="563" t="s">
        <v>3139</v>
      </c>
      <c r="B85" s="563"/>
      <c r="C85" s="106" t="s">
        <v>3138</v>
      </c>
      <c r="D85" s="128">
        <v>113</v>
      </c>
      <c r="E85" s="124">
        <v>15</v>
      </c>
      <c r="F85" s="125">
        <v>1</v>
      </c>
      <c r="G85" s="137">
        <v>26523</v>
      </c>
      <c r="H85" s="140">
        <f t="shared" si="2"/>
        <v>318276</v>
      </c>
      <c r="I85" s="137"/>
      <c r="J85" s="137">
        <v>4421</v>
      </c>
      <c r="K85" s="137">
        <v>44205</v>
      </c>
      <c r="L85" s="137"/>
      <c r="M85" s="137"/>
      <c r="N85" s="137"/>
      <c r="O85" s="141">
        <f t="shared" si="3"/>
        <v>366902</v>
      </c>
    </row>
    <row r="86" spans="1:15" x14ac:dyDescent="0.25">
      <c r="A86" s="563" t="s">
        <v>3140</v>
      </c>
      <c r="B86" s="563"/>
      <c r="C86" s="106" t="s">
        <v>3138</v>
      </c>
      <c r="D86" s="128">
        <v>113</v>
      </c>
      <c r="E86" s="124">
        <v>15</v>
      </c>
      <c r="F86" s="125">
        <v>1</v>
      </c>
      <c r="G86" s="138">
        <v>22269</v>
      </c>
      <c r="H86" s="140">
        <f t="shared" si="2"/>
        <v>267228</v>
      </c>
      <c r="I86" s="138"/>
      <c r="J86" s="138">
        <v>3712</v>
      </c>
      <c r="K86" s="138">
        <v>37115</v>
      </c>
      <c r="L86" s="138"/>
      <c r="M86" s="138"/>
      <c r="N86" s="138"/>
      <c r="O86" s="141">
        <f t="shared" si="3"/>
        <v>308055</v>
      </c>
    </row>
    <row r="87" spans="1:15" x14ac:dyDescent="0.25">
      <c r="A87" s="563" t="s">
        <v>3141</v>
      </c>
      <c r="B87" s="563"/>
      <c r="C87" s="106" t="s">
        <v>3138</v>
      </c>
      <c r="D87" s="128">
        <v>113</v>
      </c>
      <c r="E87" s="124">
        <v>15</v>
      </c>
      <c r="F87" s="125">
        <v>1</v>
      </c>
      <c r="G87" s="138">
        <v>15180</v>
      </c>
      <c r="H87" s="140">
        <f t="shared" si="2"/>
        <v>182160</v>
      </c>
      <c r="I87" s="138"/>
      <c r="J87" s="138">
        <v>2530</v>
      </c>
      <c r="K87" s="138">
        <v>25300</v>
      </c>
      <c r="L87" s="138"/>
      <c r="M87" s="138"/>
      <c r="N87" s="138"/>
      <c r="O87" s="141">
        <f t="shared" si="3"/>
        <v>209990</v>
      </c>
    </row>
    <row r="88" spans="1:15" x14ac:dyDescent="0.25">
      <c r="A88" s="563" t="s">
        <v>3142</v>
      </c>
      <c r="B88" s="563"/>
      <c r="C88" s="106" t="s">
        <v>3138</v>
      </c>
      <c r="D88" s="128">
        <v>113</v>
      </c>
      <c r="E88" s="124">
        <v>15</v>
      </c>
      <c r="F88" s="125">
        <v>1</v>
      </c>
      <c r="G88" s="138">
        <v>14187</v>
      </c>
      <c r="H88" s="140">
        <f t="shared" si="2"/>
        <v>170244</v>
      </c>
      <c r="I88" s="138"/>
      <c r="J88" s="138">
        <v>2365</v>
      </c>
      <c r="K88" s="138">
        <v>23645</v>
      </c>
      <c r="L88" s="138"/>
      <c r="M88" s="138"/>
      <c r="N88" s="138"/>
      <c r="O88" s="141">
        <f t="shared" si="3"/>
        <v>196254</v>
      </c>
    </row>
    <row r="89" spans="1:15" x14ac:dyDescent="0.25">
      <c r="A89" s="563" t="s">
        <v>3143</v>
      </c>
      <c r="B89" s="563"/>
      <c r="C89" s="106" t="s">
        <v>3138</v>
      </c>
      <c r="D89" s="128">
        <v>113</v>
      </c>
      <c r="E89" s="124">
        <v>15</v>
      </c>
      <c r="F89" s="125">
        <v>1</v>
      </c>
      <c r="G89" s="138">
        <v>11274</v>
      </c>
      <c r="H89" s="140">
        <f t="shared" si="2"/>
        <v>135288</v>
      </c>
      <c r="I89" s="138"/>
      <c r="J89" s="138">
        <v>1879</v>
      </c>
      <c r="K89" s="138">
        <v>18790</v>
      </c>
      <c r="L89" s="138"/>
      <c r="M89" s="138"/>
      <c r="N89" s="138"/>
      <c r="O89" s="141">
        <f t="shared" si="3"/>
        <v>155957</v>
      </c>
    </row>
    <row r="90" spans="1:15" x14ac:dyDescent="0.25">
      <c r="A90" s="563" t="s">
        <v>3144</v>
      </c>
      <c r="B90" s="563"/>
      <c r="C90" s="106" t="s">
        <v>3138</v>
      </c>
      <c r="D90" s="128">
        <v>113</v>
      </c>
      <c r="E90" s="124">
        <v>15</v>
      </c>
      <c r="F90" s="125">
        <v>1</v>
      </c>
      <c r="G90" s="138">
        <v>11274</v>
      </c>
      <c r="H90" s="140">
        <f t="shared" si="2"/>
        <v>135288</v>
      </c>
      <c r="I90" s="138"/>
      <c r="J90" s="138">
        <v>1879</v>
      </c>
      <c r="K90" s="138">
        <v>18790</v>
      </c>
      <c r="L90" s="138"/>
      <c r="M90" s="138"/>
      <c r="N90" s="138"/>
      <c r="O90" s="141">
        <f t="shared" si="3"/>
        <v>155957</v>
      </c>
    </row>
    <row r="91" spans="1:15" x14ac:dyDescent="0.25">
      <c r="A91" s="563" t="s">
        <v>3145</v>
      </c>
      <c r="B91" s="563"/>
      <c r="C91" s="106" t="s">
        <v>3138</v>
      </c>
      <c r="D91" s="128">
        <v>113</v>
      </c>
      <c r="E91" s="124">
        <v>15</v>
      </c>
      <c r="F91" s="125">
        <v>1</v>
      </c>
      <c r="G91" s="137">
        <v>11274</v>
      </c>
      <c r="H91" s="140">
        <f t="shared" si="2"/>
        <v>135288</v>
      </c>
      <c r="I91" s="137"/>
      <c r="J91" s="137">
        <v>1879</v>
      </c>
      <c r="K91" s="137">
        <v>18790</v>
      </c>
      <c r="L91" s="137"/>
      <c r="M91" s="137"/>
      <c r="N91" s="137"/>
      <c r="O91" s="141">
        <f t="shared" si="3"/>
        <v>155957</v>
      </c>
    </row>
    <row r="92" spans="1:15" x14ac:dyDescent="0.25">
      <c r="A92" s="563" t="s">
        <v>3146</v>
      </c>
      <c r="B92" s="563"/>
      <c r="C92" s="106" t="s">
        <v>3138</v>
      </c>
      <c r="D92" s="128">
        <v>113</v>
      </c>
      <c r="E92" s="124">
        <v>15</v>
      </c>
      <c r="F92" s="125">
        <v>1</v>
      </c>
      <c r="G92" s="138">
        <v>10745</v>
      </c>
      <c r="H92" s="140">
        <f t="shared" si="2"/>
        <v>128940</v>
      </c>
      <c r="I92" s="138"/>
      <c r="J92" s="138">
        <v>1791</v>
      </c>
      <c r="K92" s="138">
        <v>17908</v>
      </c>
      <c r="L92" s="138"/>
      <c r="M92" s="138"/>
      <c r="N92" s="138"/>
      <c r="O92" s="141">
        <f t="shared" si="3"/>
        <v>148639</v>
      </c>
    </row>
    <row r="93" spans="1:15" x14ac:dyDescent="0.25">
      <c r="A93" s="563" t="s">
        <v>3147</v>
      </c>
      <c r="B93" s="563"/>
      <c r="C93" s="106" t="s">
        <v>3138</v>
      </c>
      <c r="D93" s="128">
        <v>113</v>
      </c>
      <c r="E93" s="124">
        <v>15</v>
      </c>
      <c r="F93" s="125">
        <v>1</v>
      </c>
      <c r="G93" s="138">
        <v>10111</v>
      </c>
      <c r="H93" s="140">
        <f t="shared" si="2"/>
        <v>121332</v>
      </c>
      <c r="I93" s="138"/>
      <c r="J93" s="138">
        <v>1685</v>
      </c>
      <c r="K93" s="138">
        <v>16852</v>
      </c>
      <c r="L93" s="138"/>
      <c r="M93" s="138"/>
      <c r="N93" s="138"/>
      <c r="O93" s="141">
        <f t="shared" si="3"/>
        <v>139869</v>
      </c>
    </row>
    <row r="94" spans="1:15" x14ac:dyDescent="0.25">
      <c r="A94" s="563" t="s">
        <v>3148</v>
      </c>
      <c r="B94" s="563"/>
      <c r="C94" s="106" t="s">
        <v>3138</v>
      </c>
      <c r="D94" s="128">
        <v>113</v>
      </c>
      <c r="E94" s="124">
        <v>15</v>
      </c>
      <c r="F94" s="125">
        <v>1</v>
      </c>
      <c r="G94" s="138">
        <v>9647</v>
      </c>
      <c r="H94" s="140">
        <f t="shared" si="2"/>
        <v>115764</v>
      </c>
      <c r="I94" s="138"/>
      <c r="J94" s="138">
        <v>1608</v>
      </c>
      <c r="K94" s="138">
        <v>16078</v>
      </c>
      <c r="L94" s="138"/>
      <c r="M94" s="138"/>
      <c r="N94" s="138"/>
      <c r="O94" s="141">
        <f t="shared" si="3"/>
        <v>133450</v>
      </c>
    </row>
    <row r="95" spans="1:15" x14ac:dyDescent="0.25">
      <c r="A95" s="563" t="s">
        <v>3088</v>
      </c>
      <c r="B95" s="563"/>
      <c r="C95" s="106" t="s">
        <v>3138</v>
      </c>
      <c r="D95" s="128">
        <v>113</v>
      </c>
      <c r="E95" s="124">
        <v>15</v>
      </c>
      <c r="F95" s="125">
        <v>2</v>
      </c>
      <c r="G95" s="137">
        <v>8625</v>
      </c>
      <c r="H95" s="140">
        <f t="shared" si="2"/>
        <v>207000</v>
      </c>
      <c r="I95" s="137"/>
      <c r="J95" s="137">
        <v>2875</v>
      </c>
      <c r="K95" s="137">
        <v>28750</v>
      </c>
      <c r="L95" s="137"/>
      <c r="M95" s="137"/>
      <c r="N95" s="137"/>
      <c r="O95" s="141">
        <f t="shared" si="3"/>
        <v>238625</v>
      </c>
    </row>
    <row r="96" spans="1:15" x14ac:dyDescent="0.25">
      <c r="A96" s="563" t="s">
        <v>3091</v>
      </c>
      <c r="B96" s="563"/>
      <c r="C96" s="106" t="s">
        <v>3138</v>
      </c>
      <c r="D96" s="128">
        <v>113</v>
      </c>
      <c r="E96" s="124">
        <v>15</v>
      </c>
      <c r="F96" s="125">
        <v>1</v>
      </c>
      <c r="G96" s="138">
        <v>7670</v>
      </c>
      <c r="H96" s="140">
        <f t="shared" si="2"/>
        <v>92040</v>
      </c>
      <c r="I96" s="138"/>
      <c r="J96" s="138">
        <v>1278</v>
      </c>
      <c r="K96" s="138">
        <v>12783</v>
      </c>
      <c r="L96" s="138"/>
      <c r="M96" s="138"/>
      <c r="N96" s="138"/>
      <c r="O96" s="141">
        <f t="shared" si="3"/>
        <v>106101</v>
      </c>
    </row>
    <row r="97" spans="1:15" x14ac:dyDescent="0.25">
      <c r="A97" s="563" t="s">
        <v>3149</v>
      </c>
      <c r="B97" s="563"/>
      <c r="C97" s="106" t="s">
        <v>3138</v>
      </c>
      <c r="D97" s="128">
        <v>113</v>
      </c>
      <c r="E97" s="124">
        <v>15</v>
      </c>
      <c r="F97" s="125">
        <v>1</v>
      </c>
      <c r="G97" s="138">
        <v>6830</v>
      </c>
      <c r="H97" s="140">
        <f t="shared" si="2"/>
        <v>81960</v>
      </c>
      <c r="I97" s="138"/>
      <c r="J97" s="138">
        <v>1138</v>
      </c>
      <c r="K97" s="138">
        <v>11383</v>
      </c>
      <c r="L97" s="138"/>
      <c r="M97" s="138"/>
      <c r="N97" s="138"/>
      <c r="O97" s="141">
        <f t="shared" si="3"/>
        <v>94481</v>
      </c>
    </row>
    <row r="98" spans="1:15" x14ac:dyDescent="0.25">
      <c r="A98" s="563" t="s">
        <v>3150</v>
      </c>
      <c r="B98" s="563"/>
      <c r="C98" s="106" t="s">
        <v>3138</v>
      </c>
      <c r="D98" s="128">
        <v>113</v>
      </c>
      <c r="E98" s="124">
        <v>15</v>
      </c>
      <c r="F98" s="125">
        <v>1</v>
      </c>
      <c r="G98" s="138">
        <v>6445</v>
      </c>
      <c r="H98" s="140">
        <f t="shared" si="2"/>
        <v>77340</v>
      </c>
      <c r="I98" s="138"/>
      <c r="J98" s="138">
        <v>1074</v>
      </c>
      <c r="K98" s="138">
        <v>10742</v>
      </c>
      <c r="L98" s="138"/>
      <c r="M98" s="138"/>
      <c r="N98" s="138"/>
      <c r="O98" s="141">
        <f t="shared" si="3"/>
        <v>89156</v>
      </c>
    </row>
    <row r="99" spans="1:15" x14ac:dyDescent="0.25">
      <c r="A99" s="563" t="s">
        <v>3129</v>
      </c>
      <c r="B99" s="563"/>
      <c r="C99" s="106" t="s">
        <v>3138</v>
      </c>
      <c r="D99" s="128">
        <v>113</v>
      </c>
      <c r="E99" s="124">
        <v>15</v>
      </c>
      <c r="F99" s="125">
        <v>1</v>
      </c>
      <c r="G99" s="138">
        <v>6125</v>
      </c>
      <c r="H99" s="140">
        <f t="shared" si="2"/>
        <v>73500</v>
      </c>
      <c r="I99" s="138"/>
      <c r="J99" s="138">
        <v>1021</v>
      </c>
      <c r="K99" s="138">
        <v>10208</v>
      </c>
      <c r="L99" s="138"/>
      <c r="M99" s="138"/>
      <c r="N99" s="138"/>
      <c r="O99" s="141">
        <f t="shared" si="3"/>
        <v>84729</v>
      </c>
    </row>
    <row r="100" spans="1:15" x14ac:dyDescent="0.25">
      <c r="A100" s="563" t="s">
        <v>3151</v>
      </c>
      <c r="B100" s="563"/>
      <c r="C100" s="106" t="s">
        <v>3138</v>
      </c>
      <c r="D100" s="128">
        <v>113</v>
      </c>
      <c r="E100" s="124">
        <v>15</v>
      </c>
      <c r="F100" s="125">
        <v>2</v>
      </c>
      <c r="G100" s="138">
        <v>5541</v>
      </c>
      <c r="H100" s="140">
        <f t="shared" si="2"/>
        <v>132984</v>
      </c>
      <c r="I100" s="138"/>
      <c r="J100" s="138">
        <v>1847</v>
      </c>
      <c r="K100" s="138">
        <v>18470</v>
      </c>
      <c r="L100" s="138"/>
      <c r="M100" s="138"/>
      <c r="N100" s="138"/>
      <c r="O100" s="141">
        <f t="shared" si="3"/>
        <v>153301</v>
      </c>
    </row>
    <row r="101" spans="1:15" x14ac:dyDescent="0.25">
      <c r="A101" s="563" t="s">
        <v>3153</v>
      </c>
      <c r="B101" s="563"/>
      <c r="C101" s="106" t="s">
        <v>3152</v>
      </c>
      <c r="D101" s="128">
        <v>113</v>
      </c>
      <c r="E101" s="124">
        <v>15</v>
      </c>
      <c r="F101" s="125">
        <v>1</v>
      </c>
      <c r="G101" s="138">
        <v>26523</v>
      </c>
      <c r="H101" s="140">
        <f t="shared" si="2"/>
        <v>318276</v>
      </c>
      <c r="I101" s="138"/>
      <c r="J101" s="138">
        <v>4421</v>
      </c>
      <c r="K101" s="138">
        <v>44205</v>
      </c>
      <c r="L101" s="138"/>
      <c r="M101" s="138"/>
      <c r="N101" s="138"/>
      <c r="O101" s="141">
        <f t="shared" si="3"/>
        <v>366902</v>
      </c>
    </row>
    <row r="102" spans="1:15" x14ac:dyDescent="0.25">
      <c r="A102" s="563" t="s">
        <v>3154</v>
      </c>
      <c r="B102" s="563"/>
      <c r="C102" s="106" t="s">
        <v>3152</v>
      </c>
      <c r="D102" s="128">
        <v>113</v>
      </c>
      <c r="E102" s="124">
        <v>15</v>
      </c>
      <c r="F102" s="125">
        <v>1</v>
      </c>
      <c r="G102" s="138">
        <v>21883</v>
      </c>
      <c r="H102" s="140">
        <f t="shared" si="2"/>
        <v>262596</v>
      </c>
      <c r="I102" s="138"/>
      <c r="J102" s="138">
        <v>3647</v>
      </c>
      <c r="K102" s="138">
        <v>36472</v>
      </c>
      <c r="L102" s="138"/>
      <c r="M102" s="138"/>
      <c r="N102" s="138"/>
      <c r="O102" s="141">
        <f t="shared" si="3"/>
        <v>302715</v>
      </c>
    </row>
    <row r="103" spans="1:15" x14ac:dyDescent="0.25">
      <c r="A103" s="563" t="s">
        <v>3155</v>
      </c>
      <c r="B103" s="563"/>
      <c r="C103" s="106" t="s">
        <v>3152</v>
      </c>
      <c r="D103" s="128">
        <v>113</v>
      </c>
      <c r="E103" s="124">
        <v>15</v>
      </c>
      <c r="F103" s="125">
        <v>1</v>
      </c>
      <c r="G103" s="138">
        <v>19433</v>
      </c>
      <c r="H103" s="140">
        <f t="shared" si="2"/>
        <v>233196</v>
      </c>
      <c r="I103" s="138"/>
      <c r="J103" s="138">
        <v>3239</v>
      </c>
      <c r="K103" s="138">
        <v>32388</v>
      </c>
      <c r="L103" s="138"/>
      <c r="M103" s="138"/>
      <c r="N103" s="138"/>
      <c r="O103" s="141">
        <f t="shared" si="3"/>
        <v>268823</v>
      </c>
    </row>
    <row r="104" spans="1:15" x14ac:dyDescent="0.25">
      <c r="A104" s="563" t="s">
        <v>3074</v>
      </c>
      <c r="B104" s="563"/>
      <c r="C104" s="106" t="s">
        <v>3152</v>
      </c>
      <c r="D104" s="128">
        <v>113</v>
      </c>
      <c r="E104" s="124">
        <v>15</v>
      </c>
      <c r="F104" s="125">
        <v>1</v>
      </c>
      <c r="G104" s="138">
        <v>15747</v>
      </c>
      <c r="H104" s="140">
        <f t="shared" si="2"/>
        <v>188964</v>
      </c>
      <c r="I104" s="138"/>
      <c r="J104" s="138">
        <v>2625</v>
      </c>
      <c r="K104" s="138">
        <v>26245</v>
      </c>
      <c r="L104" s="138"/>
      <c r="M104" s="138"/>
      <c r="N104" s="138"/>
      <c r="O104" s="141">
        <f t="shared" si="3"/>
        <v>217834</v>
      </c>
    </row>
    <row r="105" spans="1:15" x14ac:dyDescent="0.25">
      <c r="A105" s="563" t="s">
        <v>3156</v>
      </c>
      <c r="B105" s="563"/>
      <c r="C105" s="106" t="s">
        <v>3152</v>
      </c>
      <c r="D105" s="128">
        <v>113</v>
      </c>
      <c r="E105" s="124">
        <v>15</v>
      </c>
      <c r="F105" s="125">
        <v>1</v>
      </c>
      <c r="G105" s="137">
        <v>13478</v>
      </c>
      <c r="H105" s="140">
        <f t="shared" si="2"/>
        <v>161736</v>
      </c>
      <c r="I105" s="137"/>
      <c r="J105" s="137">
        <v>2246</v>
      </c>
      <c r="K105" s="137">
        <v>22463</v>
      </c>
      <c r="L105" s="137"/>
      <c r="M105" s="137"/>
      <c r="N105" s="137"/>
      <c r="O105" s="141">
        <f t="shared" si="3"/>
        <v>186445</v>
      </c>
    </row>
    <row r="106" spans="1:15" x14ac:dyDescent="0.25">
      <c r="A106" s="563" t="s">
        <v>3157</v>
      </c>
      <c r="B106" s="563"/>
      <c r="C106" s="106" t="s">
        <v>3152</v>
      </c>
      <c r="D106" s="128">
        <v>113</v>
      </c>
      <c r="E106" s="124">
        <v>15</v>
      </c>
      <c r="F106" s="125">
        <v>6</v>
      </c>
      <c r="G106" s="137">
        <v>13478</v>
      </c>
      <c r="H106" s="140">
        <f t="shared" si="2"/>
        <v>970416</v>
      </c>
      <c r="I106" s="137"/>
      <c r="J106" s="137">
        <v>13478</v>
      </c>
      <c r="K106" s="137">
        <v>134780</v>
      </c>
      <c r="L106" s="137">
        <v>100000</v>
      </c>
      <c r="M106" s="137"/>
      <c r="N106" s="137"/>
      <c r="O106" s="141">
        <f t="shared" si="3"/>
        <v>1218674</v>
      </c>
    </row>
    <row r="107" spans="1:15" x14ac:dyDescent="0.25">
      <c r="A107" s="563" t="s">
        <v>3158</v>
      </c>
      <c r="B107" s="563"/>
      <c r="C107" s="106" t="s">
        <v>3152</v>
      </c>
      <c r="D107" s="128">
        <v>113</v>
      </c>
      <c r="E107" s="124">
        <v>15</v>
      </c>
      <c r="F107" s="125">
        <v>1</v>
      </c>
      <c r="G107" s="138">
        <v>12724</v>
      </c>
      <c r="H107" s="140">
        <f t="shared" si="2"/>
        <v>152688</v>
      </c>
      <c r="I107" s="138"/>
      <c r="J107" s="138">
        <v>2121</v>
      </c>
      <c r="K107" s="138">
        <v>21207</v>
      </c>
      <c r="L107" s="138"/>
      <c r="M107" s="138"/>
      <c r="N107" s="138"/>
      <c r="O107" s="141">
        <f t="shared" si="3"/>
        <v>176016</v>
      </c>
    </row>
    <row r="108" spans="1:15" x14ac:dyDescent="0.25">
      <c r="A108" s="563" t="s">
        <v>3121</v>
      </c>
      <c r="B108" s="563"/>
      <c r="C108" s="106" t="s">
        <v>3152</v>
      </c>
      <c r="D108" s="128">
        <v>113</v>
      </c>
      <c r="E108" s="124">
        <v>15</v>
      </c>
      <c r="F108" s="125">
        <v>1</v>
      </c>
      <c r="G108" s="138">
        <v>12597</v>
      </c>
      <c r="H108" s="140">
        <f t="shared" si="2"/>
        <v>151164</v>
      </c>
      <c r="I108" s="138"/>
      <c r="J108" s="138">
        <v>2100</v>
      </c>
      <c r="K108" s="138">
        <v>20995</v>
      </c>
      <c r="L108" s="138"/>
      <c r="M108" s="138"/>
      <c r="N108" s="138"/>
      <c r="O108" s="141">
        <f t="shared" si="3"/>
        <v>174259</v>
      </c>
    </row>
    <row r="109" spans="1:15" x14ac:dyDescent="0.25">
      <c r="A109" s="563" t="s">
        <v>3159</v>
      </c>
      <c r="B109" s="563"/>
      <c r="C109" s="106" t="s">
        <v>3152</v>
      </c>
      <c r="D109" s="128">
        <v>113</v>
      </c>
      <c r="E109" s="124">
        <v>15</v>
      </c>
      <c r="F109" s="125">
        <v>1</v>
      </c>
      <c r="G109" s="138">
        <v>11299</v>
      </c>
      <c r="H109" s="140">
        <f t="shared" si="2"/>
        <v>135588</v>
      </c>
      <c r="I109" s="138"/>
      <c r="J109" s="138">
        <v>1883</v>
      </c>
      <c r="K109" s="138">
        <v>18832</v>
      </c>
      <c r="L109" s="138"/>
      <c r="M109" s="138"/>
      <c r="N109" s="138"/>
      <c r="O109" s="141">
        <f t="shared" si="3"/>
        <v>156303</v>
      </c>
    </row>
    <row r="110" spans="1:15" x14ac:dyDescent="0.25">
      <c r="A110" s="563" t="s">
        <v>3160</v>
      </c>
      <c r="B110" s="563"/>
      <c r="C110" s="106" t="s">
        <v>3152</v>
      </c>
      <c r="D110" s="128">
        <v>113</v>
      </c>
      <c r="E110" s="124">
        <v>15</v>
      </c>
      <c r="F110" s="125">
        <v>1</v>
      </c>
      <c r="G110" s="138">
        <v>11274</v>
      </c>
      <c r="H110" s="140">
        <f t="shared" si="2"/>
        <v>135288</v>
      </c>
      <c r="I110" s="138"/>
      <c r="J110" s="138">
        <v>1879</v>
      </c>
      <c r="K110" s="138">
        <v>18790</v>
      </c>
      <c r="L110" s="138"/>
      <c r="M110" s="138"/>
      <c r="N110" s="138"/>
      <c r="O110" s="141">
        <f t="shared" si="3"/>
        <v>155957</v>
      </c>
    </row>
    <row r="111" spans="1:15" x14ac:dyDescent="0.25">
      <c r="A111" s="563" t="s">
        <v>3161</v>
      </c>
      <c r="B111" s="563"/>
      <c r="C111" s="106" t="s">
        <v>3152</v>
      </c>
      <c r="D111" s="128">
        <v>113</v>
      </c>
      <c r="E111" s="124">
        <v>15</v>
      </c>
      <c r="F111" s="125">
        <v>1</v>
      </c>
      <c r="G111" s="138">
        <v>11031</v>
      </c>
      <c r="H111" s="140">
        <f t="shared" si="2"/>
        <v>132372</v>
      </c>
      <c r="I111" s="138"/>
      <c r="J111" s="138">
        <v>1839</v>
      </c>
      <c r="K111" s="138">
        <v>18385</v>
      </c>
      <c r="L111" s="138"/>
      <c r="M111" s="138"/>
      <c r="N111" s="138"/>
      <c r="O111" s="141">
        <f t="shared" si="3"/>
        <v>152596</v>
      </c>
    </row>
    <row r="112" spans="1:15" x14ac:dyDescent="0.25">
      <c r="A112" s="563" t="s">
        <v>3162</v>
      </c>
      <c r="B112" s="563"/>
      <c r="C112" s="106" t="s">
        <v>3152</v>
      </c>
      <c r="D112" s="128">
        <v>113</v>
      </c>
      <c r="E112" s="124">
        <v>15</v>
      </c>
      <c r="F112" s="125">
        <v>1</v>
      </c>
      <c r="G112" s="138">
        <v>10768</v>
      </c>
      <c r="H112" s="140">
        <f t="shared" si="2"/>
        <v>129216</v>
      </c>
      <c r="I112" s="138"/>
      <c r="J112" s="138">
        <v>1795</v>
      </c>
      <c r="K112" s="138">
        <v>17947</v>
      </c>
      <c r="L112" s="138"/>
      <c r="M112" s="138"/>
      <c r="N112" s="138"/>
      <c r="O112" s="141">
        <f t="shared" si="3"/>
        <v>148958</v>
      </c>
    </row>
    <row r="113" spans="1:15" x14ac:dyDescent="0.25">
      <c r="A113" s="563" t="s">
        <v>3146</v>
      </c>
      <c r="B113" s="563"/>
      <c r="C113" s="106" t="s">
        <v>3152</v>
      </c>
      <c r="D113" s="128">
        <v>113</v>
      </c>
      <c r="E113" s="124">
        <v>15</v>
      </c>
      <c r="F113" s="125">
        <v>1</v>
      </c>
      <c r="G113" s="138">
        <v>10745</v>
      </c>
      <c r="H113" s="140">
        <f t="shared" si="2"/>
        <v>128940</v>
      </c>
      <c r="I113" s="138"/>
      <c r="J113" s="138">
        <v>1791</v>
      </c>
      <c r="K113" s="138">
        <v>17908</v>
      </c>
      <c r="L113" s="138"/>
      <c r="M113" s="138"/>
      <c r="N113" s="138"/>
      <c r="O113" s="141">
        <f t="shared" si="3"/>
        <v>148639</v>
      </c>
    </row>
    <row r="114" spans="1:15" x14ac:dyDescent="0.25">
      <c r="A114" s="563" t="s">
        <v>3163</v>
      </c>
      <c r="B114" s="563"/>
      <c r="C114" s="106" t="s">
        <v>3152</v>
      </c>
      <c r="D114" s="128">
        <v>113</v>
      </c>
      <c r="E114" s="124">
        <v>15</v>
      </c>
      <c r="F114" s="125">
        <v>1</v>
      </c>
      <c r="G114" s="138">
        <v>10053</v>
      </c>
      <c r="H114" s="140">
        <f t="shared" si="2"/>
        <v>120636</v>
      </c>
      <c r="I114" s="138"/>
      <c r="J114" s="138">
        <v>1676</v>
      </c>
      <c r="K114" s="138">
        <v>16755</v>
      </c>
      <c r="L114" s="138"/>
      <c r="M114" s="138"/>
      <c r="N114" s="138"/>
      <c r="O114" s="141">
        <f t="shared" si="3"/>
        <v>139067</v>
      </c>
    </row>
    <row r="115" spans="1:15" x14ac:dyDescent="0.25">
      <c r="A115" s="563" t="s">
        <v>3079</v>
      </c>
      <c r="B115" s="563"/>
      <c r="C115" s="106" t="s">
        <v>3152</v>
      </c>
      <c r="D115" s="128">
        <v>113</v>
      </c>
      <c r="E115" s="124">
        <v>15</v>
      </c>
      <c r="F115" s="125">
        <v>2</v>
      </c>
      <c r="G115" s="138">
        <v>9918</v>
      </c>
      <c r="H115" s="140">
        <f t="shared" si="2"/>
        <v>238032</v>
      </c>
      <c r="I115" s="138"/>
      <c r="J115" s="138">
        <v>3306</v>
      </c>
      <c r="K115" s="138">
        <v>33060</v>
      </c>
      <c r="L115" s="138"/>
      <c r="M115" s="138"/>
      <c r="N115" s="138"/>
      <c r="O115" s="141">
        <f t="shared" si="3"/>
        <v>274398</v>
      </c>
    </row>
    <row r="116" spans="1:15" x14ac:dyDescent="0.25">
      <c r="A116" s="563" t="s">
        <v>3164</v>
      </c>
      <c r="B116" s="563"/>
      <c r="C116" s="106" t="s">
        <v>3152</v>
      </c>
      <c r="D116" s="128">
        <v>113</v>
      </c>
      <c r="E116" s="124">
        <v>15</v>
      </c>
      <c r="F116" s="125">
        <v>2</v>
      </c>
      <c r="G116" s="137">
        <v>9918</v>
      </c>
      <c r="H116" s="140">
        <f t="shared" si="2"/>
        <v>238032</v>
      </c>
      <c r="I116" s="137"/>
      <c r="J116" s="137">
        <v>3306</v>
      </c>
      <c r="K116" s="137">
        <v>33060</v>
      </c>
      <c r="L116" s="137"/>
      <c r="M116" s="137"/>
      <c r="N116" s="137"/>
      <c r="O116" s="141">
        <f t="shared" si="3"/>
        <v>274398</v>
      </c>
    </row>
    <row r="117" spans="1:15" x14ac:dyDescent="0.25">
      <c r="A117" s="563" t="s">
        <v>3165</v>
      </c>
      <c r="B117" s="563"/>
      <c r="C117" s="106" t="s">
        <v>3152</v>
      </c>
      <c r="D117" s="128">
        <v>113</v>
      </c>
      <c r="E117" s="124">
        <v>15</v>
      </c>
      <c r="F117" s="125">
        <v>1</v>
      </c>
      <c r="G117" s="138">
        <v>8971</v>
      </c>
      <c r="H117" s="140">
        <f t="shared" si="2"/>
        <v>107652</v>
      </c>
      <c r="I117" s="138"/>
      <c r="J117" s="138">
        <v>1495</v>
      </c>
      <c r="K117" s="138">
        <v>14952</v>
      </c>
      <c r="L117" s="138"/>
      <c r="M117" s="138"/>
      <c r="N117" s="138"/>
      <c r="O117" s="141">
        <f t="shared" si="3"/>
        <v>124099</v>
      </c>
    </row>
    <row r="118" spans="1:15" x14ac:dyDescent="0.25">
      <c r="A118" s="563" t="s">
        <v>3088</v>
      </c>
      <c r="B118" s="563"/>
      <c r="C118" s="106" t="s">
        <v>3152</v>
      </c>
      <c r="D118" s="128">
        <v>113</v>
      </c>
      <c r="E118" s="124">
        <v>15</v>
      </c>
      <c r="F118" s="125">
        <v>1</v>
      </c>
      <c r="G118" s="138">
        <v>8625</v>
      </c>
      <c r="H118" s="140">
        <f t="shared" si="2"/>
        <v>103500</v>
      </c>
      <c r="I118" s="138"/>
      <c r="J118" s="138">
        <v>1438</v>
      </c>
      <c r="K118" s="138">
        <v>14375</v>
      </c>
      <c r="L118" s="138"/>
      <c r="M118" s="138"/>
      <c r="N118" s="138"/>
      <c r="O118" s="141">
        <f t="shared" si="3"/>
        <v>119313</v>
      </c>
    </row>
    <row r="119" spans="1:15" x14ac:dyDescent="0.25">
      <c r="A119" s="563" t="s">
        <v>3166</v>
      </c>
      <c r="B119" s="563"/>
      <c r="C119" s="106" t="s">
        <v>3152</v>
      </c>
      <c r="D119" s="128">
        <v>113</v>
      </c>
      <c r="E119" s="124">
        <v>15</v>
      </c>
      <c r="F119" s="125">
        <v>2</v>
      </c>
      <c r="G119" s="138">
        <v>8625</v>
      </c>
      <c r="H119" s="140">
        <f t="shared" si="2"/>
        <v>207000</v>
      </c>
      <c r="I119" s="138"/>
      <c r="J119" s="138">
        <v>2875</v>
      </c>
      <c r="K119" s="138">
        <v>28750</v>
      </c>
      <c r="L119" s="138"/>
      <c r="M119" s="138"/>
      <c r="N119" s="138"/>
      <c r="O119" s="141">
        <f t="shared" si="3"/>
        <v>238625</v>
      </c>
    </row>
    <row r="120" spans="1:15" x14ac:dyDescent="0.25">
      <c r="A120" s="563" t="s">
        <v>3123</v>
      </c>
      <c r="B120" s="563"/>
      <c r="C120" s="106" t="s">
        <v>3152</v>
      </c>
      <c r="D120" s="128">
        <v>113</v>
      </c>
      <c r="E120" s="124">
        <v>15</v>
      </c>
      <c r="F120" s="125">
        <v>1</v>
      </c>
      <c r="G120" s="138">
        <v>7670</v>
      </c>
      <c r="H120" s="140">
        <f t="shared" si="2"/>
        <v>92040</v>
      </c>
      <c r="I120" s="138"/>
      <c r="J120" s="138">
        <v>1278</v>
      </c>
      <c r="K120" s="138">
        <v>12783</v>
      </c>
      <c r="L120" s="138"/>
      <c r="M120" s="138"/>
      <c r="N120" s="138"/>
      <c r="O120" s="141">
        <f t="shared" si="3"/>
        <v>106101</v>
      </c>
    </row>
    <row r="121" spans="1:15" x14ac:dyDescent="0.25">
      <c r="A121" s="563" t="s">
        <v>3167</v>
      </c>
      <c r="B121" s="563"/>
      <c r="C121" s="106" t="s">
        <v>3152</v>
      </c>
      <c r="D121" s="128">
        <v>113</v>
      </c>
      <c r="E121" s="124">
        <v>15</v>
      </c>
      <c r="F121" s="125">
        <v>1</v>
      </c>
      <c r="G121" s="138">
        <v>7670</v>
      </c>
      <c r="H121" s="140">
        <f t="shared" si="2"/>
        <v>92040</v>
      </c>
      <c r="I121" s="138"/>
      <c r="J121" s="138">
        <v>1278</v>
      </c>
      <c r="K121" s="138">
        <v>12783</v>
      </c>
      <c r="L121" s="138"/>
      <c r="M121" s="138"/>
      <c r="N121" s="138"/>
      <c r="O121" s="141">
        <f t="shared" si="3"/>
        <v>106101</v>
      </c>
    </row>
    <row r="122" spans="1:15" x14ac:dyDescent="0.25">
      <c r="A122" s="563" t="s">
        <v>3168</v>
      </c>
      <c r="B122" s="563"/>
      <c r="C122" s="106" t="s">
        <v>3152</v>
      </c>
      <c r="D122" s="128">
        <v>113</v>
      </c>
      <c r="E122" s="124">
        <v>15</v>
      </c>
      <c r="F122" s="125">
        <v>1</v>
      </c>
      <c r="G122" s="138">
        <v>7472</v>
      </c>
      <c r="H122" s="140">
        <f t="shared" si="2"/>
        <v>89664</v>
      </c>
      <c r="I122" s="138"/>
      <c r="J122" s="138">
        <v>1245</v>
      </c>
      <c r="K122" s="138">
        <v>12453</v>
      </c>
      <c r="L122" s="138"/>
      <c r="M122" s="138"/>
      <c r="N122" s="138"/>
      <c r="O122" s="141">
        <f t="shared" si="3"/>
        <v>103362</v>
      </c>
    </row>
    <row r="123" spans="1:15" x14ac:dyDescent="0.25">
      <c r="A123" s="563" t="s">
        <v>3165</v>
      </c>
      <c r="B123" s="563"/>
      <c r="C123" s="106" t="s">
        <v>3152</v>
      </c>
      <c r="D123" s="128">
        <v>113</v>
      </c>
      <c r="E123" s="124">
        <v>15</v>
      </c>
      <c r="F123" s="125">
        <v>1</v>
      </c>
      <c r="G123" s="138">
        <v>7287</v>
      </c>
      <c r="H123" s="140">
        <f t="shared" si="2"/>
        <v>87444</v>
      </c>
      <c r="I123" s="138"/>
      <c r="J123" s="138">
        <v>1215</v>
      </c>
      <c r="K123" s="138">
        <v>12145</v>
      </c>
      <c r="L123" s="138"/>
      <c r="M123" s="138"/>
      <c r="N123" s="138"/>
      <c r="O123" s="141">
        <f t="shared" si="3"/>
        <v>100804</v>
      </c>
    </row>
    <row r="124" spans="1:15" x14ac:dyDescent="0.25">
      <c r="A124" s="563" t="s">
        <v>3127</v>
      </c>
      <c r="B124" s="563"/>
      <c r="C124" s="106" t="s">
        <v>3152</v>
      </c>
      <c r="D124" s="128">
        <v>113</v>
      </c>
      <c r="E124" s="124">
        <v>15</v>
      </c>
      <c r="F124" s="125">
        <v>2</v>
      </c>
      <c r="G124" s="138">
        <v>7287</v>
      </c>
      <c r="H124" s="140">
        <f t="shared" si="2"/>
        <v>174888</v>
      </c>
      <c r="I124" s="138"/>
      <c r="J124" s="138">
        <v>2429</v>
      </c>
      <c r="K124" s="138">
        <v>24290</v>
      </c>
      <c r="L124" s="138"/>
      <c r="M124" s="138"/>
      <c r="N124" s="138"/>
      <c r="O124" s="141">
        <f t="shared" si="3"/>
        <v>201607</v>
      </c>
    </row>
    <row r="125" spans="1:15" x14ac:dyDescent="0.25">
      <c r="A125" s="563" t="s">
        <v>3170</v>
      </c>
      <c r="B125" s="563"/>
      <c r="C125" s="106" t="s">
        <v>3169</v>
      </c>
      <c r="D125" s="128">
        <v>113</v>
      </c>
      <c r="E125" s="124">
        <v>15</v>
      </c>
      <c r="F125" s="125">
        <v>1</v>
      </c>
      <c r="G125" s="138">
        <v>26523</v>
      </c>
      <c r="H125" s="140">
        <f t="shared" si="2"/>
        <v>318276</v>
      </c>
      <c r="I125" s="138"/>
      <c r="J125" s="138">
        <v>4421</v>
      </c>
      <c r="K125" s="138">
        <v>44205</v>
      </c>
      <c r="L125" s="138"/>
      <c r="M125" s="138"/>
      <c r="N125" s="138"/>
      <c r="O125" s="141">
        <f t="shared" si="3"/>
        <v>366902</v>
      </c>
    </row>
    <row r="126" spans="1:15" x14ac:dyDescent="0.25">
      <c r="A126" s="563" t="s">
        <v>3171</v>
      </c>
      <c r="B126" s="563"/>
      <c r="C126" s="106" t="s">
        <v>3169</v>
      </c>
      <c r="D126" s="128">
        <v>113</v>
      </c>
      <c r="E126" s="124">
        <v>15</v>
      </c>
      <c r="F126" s="125">
        <v>2</v>
      </c>
      <c r="G126" s="137">
        <v>19433</v>
      </c>
      <c r="H126" s="140">
        <f t="shared" si="2"/>
        <v>466392</v>
      </c>
      <c r="I126" s="137"/>
      <c r="J126" s="137">
        <v>6478</v>
      </c>
      <c r="K126" s="137">
        <v>64777</v>
      </c>
      <c r="L126" s="137"/>
      <c r="M126" s="137"/>
      <c r="N126" s="137"/>
      <c r="O126" s="141">
        <f t="shared" si="3"/>
        <v>537647</v>
      </c>
    </row>
    <row r="127" spans="1:15" x14ac:dyDescent="0.25">
      <c r="A127" s="563" t="s">
        <v>3172</v>
      </c>
      <c r="B127" s="563"/>
      <c r="C127" s="106" t="s">
        <v>3169</v>
      </c>
      <c r="D127" s="128">
        <v>113</v>
      </c>
      <c r="E127" s="124">
        <v>15</v>
      </c>
      <c r="F127" s="125">
        <v>3</v>
      </c>
      <c r="G127" s="138">
        <v>15180</v>
      </c>
      <c r="H127" s="140">
        <f t="shared" si="2"/>
        <v>546480</v>
      </c>
      <c r="I127" s="138"/>
      <c r="J127" s="138">
        <v>7590</v>
      </c>
      <c r="K127" s="138">
        <v>75900</v>
      </c>
      <c r="L127" s="138"/>
      <c r="M127" s="138"/>
      <c r="N127" s="138"/>
      <c r="O127" s="141">
        <f t="shared" si="3"/>
        <v>629970</v>
      </c>
    </row>
    <row r="128" spans="1:15" x14ac:dyDescent="0.25">
      <c r="A128" s="563" t="s">
        <v>3074</v>
      </c>
      <c r="B128" s="563"/>
      <c r="C128" s="106" t="s">
        <v>3169</v>
      </c>
      <c r="D128" s="128">
        <v>113</v>
      </c>
      <c r="E128" s="124">
        <v>15</v>
      </c>
      <c r="F128" s="125">
        <v>1</v>
      </c>
      <c r="G128" s="138">
        <v>15180</v>
      </c>
      <c r="H128" s="140">
        <f t="shared" si="2"/>
        <v>182160</v>
      </c>
      <c r="I128" s="138"/>
      <c r="J128" s="138">
        <v>2530</v>
      </c>
      <c r="K128" s="138">
        <v>25300</v>
      </c>
      <c r="L128" s="138"/>
      <c r="M128" s="138"/>
      <c r="N128" s="138"/>
      <c r="O128" s="141">
        <f t="shared" si="3"/>
        <v>209990</v>
      </c>
    </row>
    <row r="129" spans="1:15" x14ac:dyDescent="0.25">
      <c r="A129" s="563" t="s">
        <v>3173</v>
      </c>
      <c r="B129" s="563"/>
      <c r="C129" s="106" t="s">
        <v>3169</v>
      </c>
      <c r="D129" s="128">
        <v>113</v>
      </c>
      <c r="E129" s="124">
        <v>15</v>
      </c>
      <c r="F129" s="125">
        <v>1</v>
      </c>
      <c r="G129" s="138">
        <v>13762</v>
      </c>
      <c r="H129" s="140">
        <f t="shared" si="2"/>
        <v>165144</v>
      </c>
      <c r="I129" s="138"/>
      <c r="J129" s="138">
        <v>2294</v>
      </c>
      <c r="K129" s="138">
        <v>22937</v>
      </c>
      <c r="L129" s="138"/>
      <c r="M129" s="138"/>
      <c r="N129" s="138"/>
      <c r="O129" s="141">
        <f t="shared" si="3"/>
        <v>190375</v>
      </c>
    </row>
    <row r="130" spans="1:15" x14ac:dyDescent="0.25">
      <c r="A130" s="563" t="s">
        <v>3174</v>
      </c>
      <c r="B130" s="563"/>
      <c r="C130" s="106" t="s">
        <v>3169</v>
      </c>
      <c r="D130" s="128">
        <v>113</v>
      </c>
      <c r="E130" s="124">
        <v>15</v>
      </c>
      <c r="F130" s="125">
        <v>1</v>
      </c>
      <c r="G130" s="138">
        <v>13094</v>
      </c>
      <c r="H130" s="140">
        <f t="shared" si="2"/>
        <v>157128</v>
      </c>
      <c r="I130" s="138"/>
      <c r="J130" s="138">
        <v>2182</v>
      </c>
      <c r="K130" s="138">
        <v>21823</v>
      </c>
      <c r="L130" s="138"/>
      <c r="M130" s="138"/>
      <c r="N130" s="138"/>
      <c r="O130" s="141">
        <f t="shared" si="3"/>
        <v>181133</v>
      </c>
    </row>
    <row r="131" spans="1:15" x14ac:dyDescent="0.25">
      <c r="A131" s="563" t="s">
        <v>3175</v>
      </c>
      <c r="B131" s="563"/>
      <c r="C131" s="106" t="s">
        <v>3169</v>
      </c>
      <c r="D131" s="128">
        <v>113</v>
      </c>
      <c r="E131" s="124">
        <v>15</v>
      </c>
      <c r="F131" s="125">
        <v>1</v>
      </c>
      <c r="G131" s="138">
        <v>12252</v>
      </c>
      <c r="H131" s="140">
        <f t="shared" si="2"/>
        <v>147024</v>
      </c>
      <c r="I131" s="138"/>
      <c r="J131" s="138">
        <v>2042</v>
      </c>
      <c r="K131" s="138">
        <v>20420</v>
      </c>
      <c r="L131" s="138"/>
      <c r="M131" s="138"/>
      <c r="N131" s="138"/>
      <c r="O131" s="141">
        <f t="shared" si="3"/>
        <v>169486</v>
      </c>
    </row>
    <row r="132" spans="1:15" x14ac:dyDescent="0.25">
      <c r="A132" s="563" t="s">
        <v>3132</v>
      </c>
      <c r="B132" s="563"/>
      <c r="C132" s="106" t="s">
        <v>3169</v>
      </c>
      <c r="D132" s="128">
        <v>113</v>
      </c>
      <c r="E132" s="124">
        <v>15</v>
      </c>
      <c r="F132" s="125">
        <v>1</v>
      </c>
      <c r="G132" s="138">
        <v>11622</v>
      </c>
      <c r="H132" s="140">
        <f t="shared" ref="H132:H195" si="4">IF(E132="","Se requiere asignar la fuente de financiamiento (FF)",IF(F132="","Es necesario establcer el número de plazas (No.)",IF(G132="","Se necesita establcer un monto mensual",F132*G132*12)))</f>
        <v>139464</v>
      </c>
      <c r="I132" s="138"/>
      <c r="J132" s="138">
        <v>1937</v>
      </c>
      <c r="K132" s="138">
        <v>19370</v>
      </c>
      <c r="L132" s="138"/>
      <c r="M132" s="138"/>
      <c r="N132" s="138"/>
      <c r="O132" s="141">
        <f t="shared" ref="O132:O195" si="5">SUM(H132:N132)</f>
        <v>160771</v>
      </c>
    </row>
    <row r="133" spans="1:15" x14ac:dyDescent="0.25">
      <c r="A133" s="563" t="s">
        <v>3176</v>
      </c>
      <c r="B133" s="563"/>
      <c r="C133" s="106" t="s">
        <v>3169</v>
      </c>
      <c r="D133" s="128">
        <v>113</v>
      </c>
      <c r="E133" s="124">
        <v>15</v>
      </c>
      <c r="F133" s="125">
        <v>1</v>
      </c>
      <c r="G133" s="138">
        <v>10111</v>
      </c>
      <c r="H133" s="140">
        <f t="shared" si="4"/>
        <v>121332</v>
      </c>
      <c r="I133" s="138"/>
      <c r="J133" s="138">
        <v>1685</v>
      </c>
      <c r="K133" s="138">
        <v>16852</v>
      </c>
      <c r="L133" s="138"/>
      <c r="M133" s="138"/>
      <c r="N133" s="138"/>
      <c r="O133" s="141">
        <f t="shared" si="5"/>
        <v>139869</v>
      </c>
    </row>
    <row r="134" spans="1:15" x14ac:dyDescent="0.25">
      <c r="A134" s="563" t="s">
        <v>3079</v>
      </c>
      <c r="B134" s="563"/>
      <c r="C134" s="106" t="s">
        <v>3169</v>
      </c>
      <c r="D134" s="128">
        <v>113</v>
      </c>
      <c r="E134" s="124">
        <v>15</v>
      </c>
      <c r="F134" s="125">
        <v>1</v>
      </c>
      <c r="G134" s="138">
        <v>9918</v>
      </c>
      <c r="H134" s="140">
        <f t="shared" si="4"/>
        <v>119016</v>
      </c>
      <c r="I134" s="138"/>
      <c r="J134" s="138">
        <v>1653</v>
      </c>
      <c r="K134" s="138">
        <v>16530</v>
      </c>
      <c r="L134" s="138"/>
      <c r="M134" s="138"/>
      <c r="N134" s="138"/>
      <c r="O134" s="141">
        <f t="shared" si="5"/>
        <v>137199</v>
      </c>
    </row>
    <row r="135" spans="1:15" x14ac:dyDescent="0.25">
      <c r="A135" s="563" t="s">
        <v>3177</v>
      </c>
      <c r="B135" s="563"/>
      <c r="C135" s="106" t="s">
        <v>3169</v>
      </c>
      <c r="D135" s="128">
        <v>113</v>
      </c>
      <c r="E135" s="124">
        <v>15</v>
      </c>
      <c r="F135" s="125">
        <v>1</v>
      </c>
      <c r="G135" s="138">
        <v>9918</v>
      </c>
      <c r="H135" s="140">
        <f t="shared" si="4"/>
        <v>119016</v>
      </c>
      <c r="I135" s="138"/>
      <c r="J135" s="138">
        <v>1653</v>
      </c>
      <c r="K135" s="138">
        <v>16530</v>
      </c>
      <c r="L135" s="138"/>
      <c r="M135" s="138"/>
      <c r="N135" s="138"/>
      <c r="O135" s="141">
        <f t="shared" si="5"/>
        <v>137199</v>
      </c>
    </row>
    <row r="136" spans="1:15" x14ac:dyDescent="0.25">
      <c r="A136" s="563" t="s">
        <v>3164</v>
      </c>
      <c r="B136" s="563"/>
      <c r="C136" s="106" t="s">
        <v>3169</v>
      </c>
      <c r="D136" s="128">
        <v>113</v>
      </c>
      <c r="E136" s="124">
        <v>15</v>
      </c>
      <c r="F136" s="125">
        <v>1</v>
      </c>
      <c r="G136" s="137">
        <v>9918</v>
      </c>
      <c r="H136" s="140">
        <f t="shared" si="4"/>
        <v>119016</v>
      </c>
      <c r="I136" s="137"/>
      <c r="J136" s="137">
        <v>1653</v>
      </c>
      <c r="K136" s="137">
        <v>16530</v>
      </c>
      <c r="L136" s="137"/>
      <c r="M136" s="137"/>
      <c r="N136" s="137"/>
      <c r="O136" s="141">
        <f t="shared" si="5"/>
        <v>137199</v>
      </c>
    </row>
    <row r="137" spans="1:15" x14ac:dyDescent="0.25">
      <c r="A137" s="563" t="s">
        <v>3178</v>
      </c>
      <c r="B137" s="563"/>
      <c r="C137" s="106" t="s">
        <v>3169</v>
      </c>
      <c r="D137" s="128">
        <v>113</v>
      </c>
      <c r="E137" s="124">
        <v>15</v>
      </c>
      <c r="F137" s="125">
        <v>1</v>
      </c>
      <c r="G137" s="138">
        <v>9918</v>
      </c>
      <c r="H137" s="140">
        <f t="shared" si="4"/>
        <v>119016</v>
      </c>
      <c r="I137" s="138"/>
      <c r="J137" s="138">
        <v>1653</v>
      </c>
      <c r="K137" s="138">
        <v>16530</v>
      </c>
      <c r="L137" s="138"/>
      <c r="M137" s="138"/>
      <c r="N137" s="138"/>
      <c r="O137" s="141">
        <f t="shared" si="5"/>
        <v>137199</v>
      </c>
    </row>
    <row r="138" spans="1:15" x14ac:dyDescent="0.25">
      <c r="A138" s="563" t="s">
        <v>3088</v>
      </c>
      <c r="B138" s="563"/>
      <c r="C138" s="106" t="s">
        <v>3169</v>
      </c>
      <c r="D138" s="128">
        <v>113</v>
      </c>
      <c r="E138" s="124">
        <v>15</v>
      </c>
      <c r="F138" s="125">
        <v>3</v>
      </c>
      <c r="G138" s="138">
        <v>8625</v>
      </c>
      <c r="H138" s="140">
        <f t="shared" si="4"/>
        <v>310500</v>
      </c>
      <c r="I138" s="138"/>
      <c r="J138" s="138">
        <v>4313</v>
      </c>
      <c r="K138" s="138">
        <v>43125</v>
      </c>
      <c r="L138" s="138"/>
      <c r="M138" s="138"/>
      <c r="N138" s="138"/>
      <c r="O138" s="141">
        <f t="shared" si="5"/>
        <v>357938</v>
      </c>
    </row>
    <row r="139" spans="1:15" x14ac:dyDescent="0.25">
      <c r="A139" s="563" t="s">
        <v>3179</v>
      </c>
      <c r="B139" s="563"/>
      <c r="C139" s="106" t="s">
        <v>3169</v>
      </c>
      <c r="D139" s="128">
        <v>113</v>
      </c>
      <c r="E139" s="124">
        <v>15</v>
      </c>
      <c r="F139" s="125">
        <v>1</v>
      </c>
      <c r="G139" s="138">
        <v>8625</v>
      </c>
      <c r="H139" s="140">
        <f t="shared" si="4"/>
        <v>103500</v>
      </c>
      <c r="I139" s="138"/>
      <c r="J139" s="138">
        <v>1438</v>
      </c>
      <c r="K139" s="138">
        <v>14375</v>
      </c>
      <c r="L139" s="138"/>
      <c r="M139" s="138"/>
      <c r="N139" s="138"/>
      <c r="O139" s="141">
        <f t="shared" si="5"/>
        <v>119313</v>
      </c>
    </row>
    <row r="140" spans="1:15" x14ac:dyDescent="0.25">
      <c r="A140" s="563" t="s">
        <v>3180</v>
      </c>
      <c r="B140" s="563"/>
      <c r="C140" s="106" t="s">
        <v>3169</v>
      </c>
      <c r="D140" s="128">
        <v>113</v>
      </c>
      <c r="E140" s="124">
        <v>15</v>
      </c>
      <c r="F140" s="125">
        <v>1</v>
      </c>
      <c r="G140" s="138">
        <v>8625</v>
      </c>
      <c r="H140" s="140">
        <f t="shared" si="4"/>
        <v>103500</v>
      </c>
      <c r="I140" s="138"/>
      <c r="J140" s="138">
        <v>1438</v>
      </c>
      <c r="K140" s="138">
        <v>14375</v>
      </c>
      <c r="L140" s="138"/>
      <c r="M140" s="138"/>
      <c r="N140" s="138"/>
      <c r="O140" s="141">
        <f t="shared" si="5"/>
        <v>119313</v>
      </c>
    </row>
    <row r="141" spans="1:15" x14ac:dyDescent="0.25">
      <c r="A141" s="563" t="s">
        <v>3113</v>
      </c>
      <c r="B141" s="563"/>
      <c r="C141" s="106" t="s">
        <v>3169</v>
      </c>
      <c r="D141" s="128">
        <v>113</v>
      </c>
      <c r="E141" s="124">
        <v>15</v>
      </c>
      <c r="F141" s="125">
        <v>1</v>
      </c>
      <c r="G141" s="138">
        <v>8139</v>
      </c>
      <c r="H141" s="140">
        <f t="shared" si="4"/>
        <v>97668</v>
      </c>
      <c r="I141" s="138"/>
      <c r="J141" s="138">
        <v>1357</v>
      </c>
      <c r="K141" s="138">
        <v>13565</v>
      </c>
      <c r="L141" s="138"/>
      <c r="M141" s="138"/>
      <c r="N141" s="138"/>
      <c r="O141" s="141">
        <f t="shared" si="5"/>
        <v>112590</v>
      </c>
    </row>
    <row r="142" spans="1:15" x14ac:dyDescent="0.25">
      <c r="A142" s="563" t="s">
        <v>3179</v>
      </c>
      <c r="B142" s="563"/>
      <c r="C142" s="106" t="s">
        <v>3169</v>
      </c>
      <c r="D142" s="128">
        <v>113</v>
      </c>
      <c r="E142" s="124">
        <v>15</v>
      </c>
      <c r="F142" s="125">
        <v>1</v>
      </c>
      <c r="G142" s="138">
        <v>8094</v>
      </c>
      <c r="H142" s="140">
        <f t="shared" si="4"/>
        <v>97128</v>
      </c>
      <c r="I142" s="138"/>
      <c r="J142" s="138">
        <v>1349</v>
      </c>
      <c r="K142" s="138">
        <v>13490</v>
      </c>
      <c r="L142" s="138"/>
      <c r="M142" s="138"/>
      <c r="N142" s="138"/>
      <c r="O142" s="141">
        <f t="shared" si="5"/>
        <v>111967</v>
      </c>
    </row>
    <row r="143" spans="1:15" x14ac:dyDescent="0.25">
      <c r="A143" s="563" t="s">
        <v>3181</v>
      </c>
      <c r="B143" s="563"/>
      <c r="C143" s="106" t="s">
        <v>3169</v>
      </c>
      <c r="D143" s="128">
        <v>113</v>
      </c>
      <c r="E143" s="124">
        <v>15</v>
      </c>
      <c r="F143" s="125">
        <v>1</v>
      </c>
      <c r="G143" s="138">
        <v>7670</v>
      </c>
      <c r="H143" s="140">
        <f t="shared" si="4"/>
        <v>92040</v>
      </c>
      <c r="I143" s="138"/>
      <c r="J143" s="138">
        <v>1278</v>
      </c>
      <c r="K143" s="138">
        <v>12783</v>
      </c>
      <c r="L143" s="138"/>
      <c r="M143" s="138"/>
      <c r="N143" s="138"/>
      <c r="O143" s="141">
        <f t="shared" si="5"/>
        <v>106101</v>
      </c>
    </row>
    <row r="144" spans="1:15" x14ac:dyDescent="0.25">
      <c r="A144" s="563" t="s">
        <v>3091</v>
      </c>
      <c r="B144" s="563"/>
      <c r="C144" s="106" t="s">
        <v>3169</v>
      </c>
      <c r="D144" s="128">
        <v>113</v>
      </c>
      <c r="E144" s="124">
        <v>15</v>
      </c>
      <c r="F144" s="125">
        <v>3</v>
      </c>
      <c r="G144" s="138">
        <v>7670</v>
      </c>
      <c r="H144" s="140">
        <f t="shared" si="4"/>
        <v>276120</v>
      </c>
      <c r="I144" s="138"/>
      <c r="J144" s="138">
        <v>3835</v>
      </c>
      <c r="K144" s="138">
        <v>38350</v>
      </c>
      <c r="L144" s="138"/>
      <c r="M144" s="138"/>
      <c r="N144" s="138"/>
      <c r="O144" s="141">
        <f t="shared" si="5"/>
        <v>318305</v>
      </c>
    </row>
    <row r="145" spans="1:15" x14ac:dyDescent="0.25">
      <c r="A145" s="563" t="s">
        <v>3182</v>
      </c>
      <c r="B145" s="563"/>
      <c r="C145" s="106" t="s">
        <v>3169</v>
      </c>
      <c r="D145" s="128">
        <v>113</v>
      </c>
      <c r="E145" s="124">
        <v>15</v>
      </c>
      <c r="F145" s="125">
        <v>1</v>
      </c>
      <c r="G145" s="138">
        <v>7670</v>
      </c>
      <c r="H145" s="140">
        <f t="shared" si="4"/>
        <v>92040</v>
      </c>
      <c r="I145" s="138"/>
      <c r="J145" s="138">
        <v>1278</v>
      </c>
      <c r="K145" s="138">
        <v>12783</v>
      </c>
      <c r="L145" s="138"/>
      <c r="M145" s="138"/>
      <c r="N145" s="138"/>
      <c r="O145" s="141">
        <f t="shared" si="5"/>
        <v>106101</v>
      </c>
    </row>
    <row r="146" spans="1:15" x14ac:dyDescent="0.25">
      <c r="A146" s="563" t="s">
        <v>3183</v>
      </c>
      <c r="B146" s="563"/>
      <c r="C146" s="106" t="s">
        <v>3169</v>
      </c>
      <c r="D146" s="128">
        <v>113</v>
      </c>
      <c r="E146" s="124">
        <v>15</v>
      </c>
      <c r="F146" s="125">
        <v>1</v>
      </c>
      <c r="G146" s="137">
        <v>6814</v>
      </c>
      <c r="H146" s="140">
        <f t="shared" si="4"/>
        <v>81768</v>
      </c>
      <c r="I146" s="137"/>
      <c r="J146" s="137">
        <v>1136</v>
      </c>
      <c r="K146" s="137">
        <v>11357</v>
      </c>
      <c r="L146" s="137"/>
      <c r="M146" s="137"/>
      <c r="N146" s="137"/>
      <c r="O146" s="141">
        <f t="shared" si="5"/>
        <v>94261</v>
      </c>
    </row>
    <row r="147" spans="1:15" x14ac:dyDescent="0.25">
      <c r="A147" s="563" t="s">
        <v>3184</v>
      </c>
      <c r="B147" s="563"/>
      <c r="C147" s="106" t="s">
        <v>3169</v>
      </c>
      <c r="D147" s="128">
        <v>113</v>
      </c>
      <c r="E147" s="124">
        <v>15</v>
      </c>
      <c r="F147" s="125">
        <v>1</v>
      </c>
      <c r="G147" s="138">
        <v>6445</v>
      </c>
      <c r="H147" s="140">
        <f t="shared" si="4"/>
        <v>77340</v>
      </c>
      <c r="I147" s="138"/>
      <c r="J147" s="138">
        <v>1074</v>
      </c>
      <c r="K147" s="138">
        <v>10742</v>
      </c>
      <c r="L147" s="138"/>
      <c r="M147" s="138"/>
      <c r="N147" s="138"/>
      <c r="O147" s="141">
        <f t="shared" si="5"/>
        <v>89156</v>
      </c>
    </row>
    <row r="148" spans="1:15" x14ac:dyDescent="0.25">
      <c r="A148" s="563" t="s">
        <v>3132</v>
      </c>
      <c r="B148" s="563"/>
      <c r="C148" s="106" t="s">
        <v>3169</v>
      </c>
      <c r="D148" s="128">
        <v>113</v>
      </c>
      <c r="E148" s="124">
        <v>15</v>
      </c>
      <c r="F148" s="125">
        <v>1</v>
      </c>
      <c r="G148" s="138">
        <v>6445</v>
      </c>
      <c r="H148" s="140">
        <f t="shared" si="4"/>
        <v>77340</v>
      </c>
      <c r="I148" s="138"/>
      <c r="J148" s="138">
        <v>1074</v>
      </c>
      <c r="K148" s="138">
        <v>10742</v>
      </c>
      <c r="L148" s="138"/>
      <c r="M148" s="138"/>
      <c r="N148" s="138"/>
      <c r="O148" s="141">
        <f t="shared" si="5"/>
        <v>89156</v>
      </c>
    </row>
    <row r="149" spans="1:15" x14ac:dyDescent="0.25">
      <c r="A149" s="563" t="s">
        <v>3185</v>
      </c>
      <c r="B149" s="563"/>
      <c r="C149" s="106" t="s">
        <v>3169</v>
      </c>
      <c r="D149" s="128">
        <v>113</v>
      </c>
      <c r="E149" s="124">
        <v>15</v>
      </c>
      <c r="F149" s="125">
        <v>1</v>
      </c>
      <c r="G149" s="138">
        <v>6445</v>
      </c>
      <c r="H149" s="140">
        <f t="shared" si="4"/>
        <v>77340</v>
      </c>
      <c r="I149" s="138"/>
      <c r="J149" s="138">
        <v>1074</v>
      </c>
      <c r="K149" s="138">
        <v>10742</v>
      </c>
      <c r="L149" s="138"/>
      <c r="M149" s="138"/>
      <c r="N149" s="138"/>
      <c r="O149" s="141">
        <f t="shared" si="5"/>
        <v>89156</v>
      </c>
    </row>
    <row r="150" spans="1:15" x14ac:dyDescent="0.25">
      <c r="A150" s="563" t="s">
        <v>3186</v>
      </c>
      <c r="B150" s="563"/>
      <c r="C150" s="106" t="s">
        <v>3169</v>
      </c>
      <c r="D150" s="128">
        <v>113</v>
      </c>
      <c r="E150" s="124">
        <v>15</v>
      </c>
      <c r="F150" s="125">
        <v>1</v>
      </c>
      <c r="G150" s="138">
        <v>5630</v>
      </c>
      <c r="H150" s="140">
        <f t="shared" si="4"/>
        <v>67560</v>
      </c>
      <c r="I150" s="138"/>
      <c r="J150" s="138">
        <v>938</v>
      </c>
      <c r="K150" s="138">
        <v>9383</v>
      </c>
      <c r="L150" s="138"/>
      <c r="M150" s="138"/>
      <c r="N150" s="138"/>
      <c r="O150" s="141">
        <f t="shared" si="5"/>
        <v>77881</v>
      </c>
    </row>
    <row r="151" spans="1:15" x14ac:dyDescent="0.25">
      <c r="A151" s="563" t="s">
        <v>3187</v>
      </c>
      <c r="B151" s="563"/>
      <c r="C151" s="106" t="s">
        <v>3169</v>
      </c>
      <c r="D151" s="128">
        <v>113</v>
      </c>
      <c r="E151" s="124">
        <v>15</v>
      </c>
      <c r="F151" s="125">
        <v>1</v>
      </c>
      <c r="G151" s="138">
        <v>2697</v>
      </c>
      <c r="H151" s="140">
        <f t="shared" si="4"/>
        <v>32364</v>
      </c>
      <c r="I151" s="138"/>
      <c r="J151" s="138">
        <v>450</v>
      </c>
      <c r="K151" s="138">
        <v>4495</v>
      </c>
      <c r="L151" s="138"/>
      <c r="M151" s="138"/>
      <c r="N151" s="138"/>
      <c r="O151" s="141">
        <f t="shared" si="5"/>
        <v>37309</v>
      </c>
    </row>
    <row r="152" spans="1:15" x14ac:dyDescent="0.25">
      <c r="A152" s="563" t="s">
        <v>3188</v>
      </c>
      <c r="B152" s="563"/>
      <c r="C152" s="106" t="s">
        <v>3169</v>
      </c>
      <c r="D152" s="128">
        <v>113</v>
      </c>
      <c r="E152" s="124">
        <v>15</v>
      </c>
      <c r="F152" s="125">
        <v>1</v>
      </c>
      <c r="G152" s="138">
        <v>2697</v>
      </c>
      <c r="H152" s="140">
        <f t="shared" si="4"/>
        <v>32364</v>
      </c>
      <c r="I152" s="138"/>
      <c r="J152" s="138">
        <v>450</v>
      </c>
      <c r="K152" s="138">
        <v>4495</v>
      </c>
      <c r="L152" s="138"/>
      <c r="M152" s="138"/>
      <c r="N152" s="138"/>
      <c r="O152" s="141">
        <f t="shared" si="5"/>
        <v>37309</v>
      </c>
    </row>
    <row r="153" spans="1:15" x14ac:dyDescent="0.25">
      <c r="A153" s="563" t="s">
        <v>3095</v>
      </c>
      <c r="B153" s="563"/>
      <c r="C153" s="106" t="s">
        <v>3169</v>
      </c>
      <c r="D153" s="128">
        <v>113</v>
      </c>
      <c r="E153" s="124">
        <v>15</v>
      </c>
      <c r="F153" s="125">
        <v>5</v>
      </c>
      <c r="G153" s="138">
        <v>1950</v>
      </c>
      <c r="H153" s="140">
        <f t="shared" si="4"/>
        <v>117000</v>
      </c>
      <c r="I153" s="138"/>
      <c r="J153" s="138">
        <v>1625</v>
      </c>
      <c r="K153" s="138">
        <v>16250</v>
      </c>
      <c r="L153" s="138"/>
      <c r="M153" s="138"/>
      <c r="N153" s="138"/>
      <c r="O153" s="141">
        <f t="shared" si="5"/>
        <v>134875</v>
      </c>
    </row>
    <row r="154" spans="1:15" x14ac:dyDescent="0.25">
      <c r="A154" s="563" t="s">
        <v>3190</v>
      </c>
      <c r="B154" s="563"/>
      <c r="C154" s="106" t="s">
        <v>3189</v>
      </c>
      <c r="D154" s="128">
        <v>113</v>
      </c>
      <c r="E154" s="124">
        <v>15</v>
      </c>
      <c r="F154" s="125">
        <v>1</v>
      </c>
      <c r="G154" s="138">
        <v>24186</v>
      </c>
      <c r="H154" s="140">
        <f t="shared" si="4"/>
        <v>290232</v>
      </c>
      <c r="I154" s="138"/>
      <c r="J154" s="138">
        <v>4031</v>
      </c>
      <c r="K154" s="138">
        <v>40310</v>
      </c>
      <c r="L154" s="138"/>
      <c r="M154" s="138"/>
      <c r="N154" s="138"/>
      <c r="O154" s="141">
        <f t="shared" si="5"/>
        <v>334573</v>
      </c>
    </row>
    <row r="155" spans="1:15" x14ac:dyDescent="0.25">
      <c r="A155" s="563" t="s">
        <v>3191</v>
      </c>
      <c r="B155" s="563"/>
      <c r="C155" s="106" t="s">
        <v>3189</v>
      </c>
      <c r="D155" s="128">
        <v>113</v>
      </c>
      <c r="E155" s="124">
        <v>15</v>
      </c>
      <c r="F155" s="125">
        <v>1</v>
      </c>
      <c r="G155" s="138">
        <v>16598</v>
      </c>
      <c r="H155" s="140">
        <f t="shared" si="4"/>
        <v>199176</v>
      </c>
      <c r="I155" s="138"/>
      <c r="J155" s="138">
        <v>2766</v>
      </c>
      <c r="K155" s="138">
        <v>27663</v>
      </c>
      <c r="L155" s="138"/>
      <c r="M155" s="138"/>
      <c r="N155" s="138"/>
      <c r="O155" s="141">
        <f t="shared" si="5"/>
        <v>229605</v>
      </c>
    </row>
    <row r="156" spans="1:15" x14ac:dyDescent="0.25">
      <c r="A156" s="563" t="s">
        <v>3192</v>
      </c>
      <c r="B156" s="563"/>
      <c r="C156" s="106" t="s">
        <v>3189</v>
      </c>
      <c r="D156" s="128">
        <v>113</v>
      </c>
      <c r="E156" s="124">
        <v>15</v>
      </c>
      <c r="F156" s="125">
        <v>1</v>
      </c>
      <c r="G156" s="137">
        <v>12524</v>
      </c>
      <c r="H156" s="140">
        <f t="shared" si="4"/>
        <v>150288</v>
      </c>
      <c r="I156" s="137"/>
      <c r="J156" s="137">
        <v>2087</v>
      </c>
      <c r="K156" s="137">
        <v>20873</v>
      </c>
      <c r="L156" s="137"/>
      <c r="M156" s="137"/>
      <c r="N156" s="137"/>
      <c r="O156" s="141">
        <f t="shared" si="5"/>
        <v>173248</v>
      </c>
    </row>
    <row r="157" spans="1:15" x14ac:dyDescent="0.25">
      <c r="A157" s="563" t="s">
        <v>3193</v>
      </c>
      <c r="B157" s="563"/>
      <c r="C157" s="106" t="s">
        <v>3189</v>
      </c>
      <c r="D157" s="128">
        <v>113</v>
      </c>
      <c r="E157" s="124">
        <v>15</v>
      </c>
      <c r="F157" s="125">
        <v>1</v>
      </c>
      <c r="G157" s="138">
        <v>11274</v>
      </c>
      <c r="H157" s="140">
        <f t="shared" si="4"/>
        <v>135288</v>
      </c>
      <c r="I157" s="138"/>
      <c r="J157" s="138">
        <v>1879</v>
      </c>
      <c r="K157" s="138">
        <v>18790</v>
      </c>
      <c r="L157" s="138"/>
      <c r="M157" s="138"/>
      <c r="N157" s="138"/>
      <c r="O157" s="141">
        <f t="shared" si="5"/>
        <v>155957</v>
      </c>
    </row>
    <row r="158" spans="1:15" x14ac:dyDescent="0.25">
      <c r="A158" s="563" t="s">
        <v>3194</v>
      </c>
      <c r="B158" s="563"/>
      <c r="C158" s="106" t="s">
        <v>3189</v>
      </c>
      <c r="D158" s="128">
        <v>113</v>
      </c>
      <c r="E158" s="124">
        <v>15</v>
      </c>
      <c r="F158" s="125">
        <v>2</v>
      </c>
      <c r="G158" s="138">
        <v>11232</v>
      </c>
      <c r="H158" s="140">
        <f t="shared" si="4"/>
        <v>269568</v>
      </c>
      <c r="I158" s="138"/>
      <c r="J158" s="138">
        <v>3744</v>
      </c>
      <c r="K158" s="138">
        <v>37440</v>
      </c>
      <c r="L158" s="138"/>
      <c r="M158" s="138"/>
      <c r="N158" s="138"/>
      <c r="O158" s="141">
        <f t="shared" si="5"/>
        <v>310752</v>
      </c>
    </row>
    <row r="159" spans="1:15" x14ac:dyDescent="0.25">
      <c r="A159" s="563" t="s">
        <v>3088</v>
      </c>
      <c r="B159" s="563"/>
      <c r="C159" s="106" t="s">
        <v>3189</v>
      </c>
      <c r="D159" s="128">
        <v>113</v>
      </c>
      <c r="E159" s="124">
        <v>15</v>
      </c>
      <c r="F159" s="125">
        <v>2</v>
      </c>
      <c r="G159" s="138">
        <v>9918</v>
      </c>
      <c r="H159" s="140">
        <f t="shared" si="4"/>
        <v>238032</v>
      </c>
      <c r="I159" s="138"/>
      <c r="J159" s="138">
        <v>3306</v>
      </c>
      <c r="K159" s="138">
        <v>33060</v>
      </c>
      <c r="L159" s="138"/>
      <c r="M159" s="138"/>
      <c r="N159" s="138"/>
      <c r="O159" s="141">
        <f t="shared" si="5"/>
        <v>274398</v>
      </c>
    </row>
    <row r="160" spans="1:15" x14ac:dyDescent="0.25">
      <c r="A160" s="563" t="s">
        <v>3113</v>
      </c>
      <c r="B160" s="563"/>
      <c r="C160" s="106" t="s">
        <v>3189</v>
      </c>
      <c r="D160" s="128">
        <v>113</v>
      </c>
      <c r="E160" s="124">
        <v>15</v>
      </c>
      <c r="F160" s="125">
        <v>1</v>
      </c>
      <c r="G160" s="138">
        <v>8139</v>
      </c>
      <c r="H160" s="140">
        <f t="shared" si="4"/>
        <v>97668</v>
      </c>
      <c r="I160" s="138"/>
      <c r="J160" s="138">
        <v>1357</v>
      </c>
      <c r="K160" s="138">
        <v>13565</v>
      </c>
      <c r="L160" s="138"/>
      <c r="M160" s="138"/>
      <c r="N160" s="138"/>
      <c r="O160" s="141">
        <f t="shared" si="5"/>
        <v>112590</v>
      </c>
    </row>
    <row r="161" spans="1:15" x14ac:dyDescent="0.25">
      <c r="A161" s="563" t="s">
        <v>3195</v>
      </c>
      <c r="B161" s="563"/>
      <c r="C161" s="106" t="s">
        <v>3189</v>
      </c>
      <c r="D161" s="128">
        <v>113</v>
      </c>
      <c r="E161" s="124">
        <v>15</v>
      </c>
      <c r="F161" s="125">
        <v>1</v>
      </c>
      <c r="G161" s="138">
        <v>7670</v>
      </c>
      <c r="H161" s="140">
        <f t="shared" si="4"/>
        <v>92040</v>
      </c>
      <c r="I161" s="138"/>
      <c r="J161" s="138">
        <v>1278</v>
      </c>
      <c r="K161" s="138">
        <v>12783</v>
      </c>
      <c r="L161" s="138"/>
      <c r="M161" s="138"/>
      <c r="N161" s="138"/>
      <c r="O161" s="141">
        <f t="shared" si="5"/>
        <v>106101</v>
      </c>
    </row>
    <row r="162" spans="1:15" x14ac:dyDescent="0.25">
      <c r="A162" s="563" t="s">
        <v>3091</v>
      </c>
      <c r="B162" s="563"/>
      <c r="C162" s="106" t="s">
        <v>3189</v>
      </c>
      <c r="D162" s="128">
        <v>113</v>
      </c>
      <c r="E162" s="124">
        <v>15</v>
      </c>
      <c r="F162" s="125">
        <v>1</v>
      </c>
      <c r="G162" s="138">
        <v>7670</v>
      </c>
      <c r="H162" s="140">
        <f t="shared" si="4"/>
        <v>92040</v>
      </c>
      <c r="I162" s="138"/>
      <c r="J162" s="138">
        <v>1278</v>
      </c>
      <c r="K162" s="138">
        <v>12783</v>
      </c>
      <c r="L162" s="138"/>
      <c r="M162" s="138"/>
      <c r="N162" s="138"/>
      <c r="O162" s="141">
        <f t="shared" si="5"/>
        <v>106101</v>
      </c>
    </row>
    <row r="163" spans="1:15" x14ac:dyDescent="0.25">
      <c r="A163" s="563" t="s">
        <v>3196</v>
      </c>
      <c r="B163" s="563"/>
      <c r="C163" s="106" t="s">
        <v>3189</v>
      </c>
      <c r="D163" s="128">
        <v>113</v>
      </c>
      <c r="E163" s="124">
        <v>15</v>
      </c>
      <c r="F163" s="125">
        <v>1</v>
      </c>
      <c r="G163" s="138">
        <v>4969</v>
      </c>
      <c r="H163" s="140">
        <f t="shared" si="4"/>
        <v>59628</v>
      </c>
      <c r="I163" s="138"/>
      <c r="J163" s="138">
        <v>828</v>
      </c>
      <c r="K163" s="138">
        <v>8282</v>
      </c>
      <c r="L163" s="138"/>
      <c r="M163" s="138"/>
      <c r="N163" s="138"/>
      <c r="O163" s="141">
        <f t="shared" si="5"/>
        <v>68738</v>
      </c>
    </row>
    <row r="164" spans="1:15" x14ac:dyDescent="0.25">
      <c r="A164" s="563" t="s">
        <v>3198</v>
      </c>
      <c r="B164" s="563"/>
      <c r="C164" s="106" t="s">
        <v>3197</v>
      </c>
      <c r="D164" s="128">
        <v>113</v>
      </c>
      <c r="E164" s="124">
        <v>25</v>
      </c>
      <c r="F164" s="125">
        <v>1</v>
      </c>
      <c r="G164" s="137">
        <v>30312</v>
      </c>
      <c r="H164" s="140">
        <f t="shared" si="4"/>
        <v>363744</v>
      </c>
      <c r="I164" s="137"/>
      <c r="J164" s="137">
        <v>5052</v>
      </c>
      <c r="K164" s="137">
        <v>50520</v>
      </c>
      <c r="L164" s="137"/>
      <c r="M164" s="137"/>
      <c r="N164" s="137"/>
      <c r="O164" s="141">
        <f t="shared" si="5"/>
        <v>419316</v>
      </c>
    </row>
    <row r="165" spans="1:15" x14ac:dyDescent="0.25">
      <c r="A165" s="563" t="s">
        <v>3096</v>
      </c>
      <c r="B165" s="563"/>
      <c r="C165" s="106" t="s">
        <v>3197</v>
      </c>
      <c r="D165" s="128">
        <v>113</v>
      </c>
      <c r="E165" s="124">
        <v>25</v>
      </c>
      <c r="F165" s="125">
        <v>2</v>
      </c>
      <c r="G165" s="138">
        <v>26523</v>
      </c>
      <c r="H165" s="140">
        <f t="shared" si="4"/>
        <v>636552</v>
      </c>
      <c r="I165" s="138"/>
      <c r="J165" s="138">
        <v>8841</v>
      </c>
      <c r="K165" s="138">
        <v>88410</v>
      </c>
      <c r="L165" s="138"/>
      <c r="M165" s="138"/>
      <c r="N165" s="138"/>
      <c r="O165" s="141">
        <f t="shared" si="5"/>
        <v>733803</v>
      </c>
    </row>
    <row r="166" spans="1:15" x14ac:dyDescent="0.25">
      <c r="A166" s="563" t="s">
        <v>3199</v>
      </c>
      <c r="B166" s="563"/>
      <c r="C166" s="106" t="s">
        <v>3197</v>
      </c>
      <c r="D166" s="128">
        <v>113</v>
      </c>
      <c r="E166" s="124">
        <v>25</v>
      </c>
      <c r="F166" s="125">
        <v>2</v>
      </c>
      <c r="G166" s="138">
        <v>14471</v>
      </c>
      <c r="H166" s="140">
        <f t="shared" si="4"/>
        <v>347304</v>
      </c>
      <c r="I166" s="138"/>
      <c r="J166" s="138">
        <v>4824</v>
      </c>
      <c r="K166" s="138">
        <v>48237</v>
      </c>
      <c r="L166" s="138"/>
      <c r="M166" s="138"/>
      <c r="N166" s="138"/>
      <c r="O166" s="141">
        <f t="shared" si="5"/>
        <v>400365</v>
      </c>
    </row>
    <row r="167" spans="1:15" x14ac:dyDescent="0.25">
      <c r="A167" s="563" t="s">
        <v>3200</v>
      </c>
      <c r="B167" s="563"/>
      <c r="C167" s="106" t="s">
        <v>3197</v>
      </c>
      <c r="D167" s="128">
        <v>113</v>
      </c>
      <c r="E167" s="124">
        <v>25</v>
      </c>
      <c r="F167" s="125">
        <v>1</v>
      </c>
      <c r="G167" s="138">
        <v>13762</v>
      </c>
      <c r="H167" s="140">
        <f t="shared" si="4"/>
        <v>165144</v>
      </c>
      <c r="I167" s="138"/>
      <c r="J167" s="138">
        <v>2294</v>
      </c>
      <c r="K167" s="138">
        <v>22937</v>
      </c>
      <c r="L167" s="138"/>
      <c r="M167" s="138"/>
      <c r="N167" s="138"/>
      <c r="O167" s="141">
        <f t="shared" si="5"/>
        <v>190375</v>
      </c>
    </row>
    <row r="168" spans="1:15" x14ac:dyDescent="0.25">
      <c r="A168" s="563" t="s">
        <v>3201</v>
      </c>
      <c r="B168" s="563"/>
      <c r="C168" s="106" t="s">
        <v>3197</v>
      </c>
      <c r="D168" s="128">
        <v>113</v>
      </c>
      <c r="E168" s="124">
        <v>25</v>
      </c>
      <c r="F168" s="125">
        <v>3</v>
      </c>
      <c r="G168" s="138">
        <v>13094</v>
      </c>
      <c r="H168" s="140">
        <f t="shared" si="4"/>
        <v>471384</v>
      </c>
      <c r="I168" s="138"/>
      <c r="J168" s="138">
        <v>6547</v>
      </c>
      <c r="K168" s="138">
        <v>65470</v>
      </c>
      <c r="L168" s="138"/>
      <c r="M168" s="138"/>
      <c r="N168" s="138"/>
      <c r="O168" s="141">
        <f t="shared" si="5"/>
        <v>543401</v>
      </c>
    </row>
    <row r="169" spans="1:15" x14ac:dyDescent="0.25">
      <c r="A169" s="563" t="s">
        <v>3202</v>
      </c>
      <c r="B169" s="563"/>
      <c r="C169" s="106" t="s">
        <v>3197</v>
      </c>
      <c r="D169" s="128">
        <v>113</v>
      </c>
      <c r="E169" s="124">
        <v>25</v>
      </c>
      <c r="F169" s="125">
        <v>25</v>
      </c>
      <c r="G169" s="138">
        <v>13094</v>
      </c>
      <c r="H169" s="140">
        <f t="shared" si="4"/>
        <v>3928200</v>
      </c>
      <c r="I169" s="138"/>
      <c r="J169" s="138">
        <v>54558</v>
      </c>
      <c r="K169" s="138">
        <v>545583</v>
      </c>
      <c r="L169" s="138">
        <v>60000</v>
      </c>
      <c r="M169" s="138"/>
      <c r="N169" s="138"/>
      <c r="O169" s="141">
        <f t="shared" si="5"/>
        <v>4588341</v>
      </c>
    </row>
    <row r="170" spans="1:15" x14ac:dyDescent="0.25">
      <c r="A170" s="563" t="s">
        <v>3201</v>
      </c>
      <c r="B170" s="563"/>
      <c r="C170" s="106" t="s">
        <v>3197</v>
      </c>
      <c r="D170" s="128">
        <v>113</v>
      </c>
      <c r="E170" s="124">
        <v>25</v>
      </c>
      <c r="F170" s="125">
        <v>2</v>
      </c>
      <c r="G170" s="138">
        <v>13067</v>
      </c>
      <c r="H170" s="140">
        <f t="shared" si="4"/>
        <v>313608</v>
      </c>
      <c r="I170" s="138"/>
      <c r="J170" s="138">
        <v>4356</v>
      </c>
      <c r="K170" s="138">
        <v>43557</v>
      </c>
      <c r="L170" s="138"/>
      <c r="M170" s="138"/>
      <c r="N170" s="138"/>
      <c r="O170" s="141">
        <f t="shared" si="5"/>
        <v>361521</v>
      </c>
    </row>
    <row r="171" spans="1:15" x14ac:dyDescent="0.25">
      <c r="A171" s="563" t="s">
        <v>3203</v>
      </c>
      <c r="B171" s="563"/>
      <c r="C171" s="106" t="s">
        <v>3197</v>
      </c>
      <c r="D171" s="128">
        <v>113</v>
      </c>
      <c r="E171" s="124">
        <v>25</v>
      </c>
      <c r="F171" s="125">
        <v>1</v>
      </c>
      <c r="G171" s="138">
        <v>11274</v>
      </c>
      <c r="H171" s="140">
        <f t="shared" si="4"/>
        <v>135288</v>
      </c>
      <c r="I171" s="138"/>
      <c r="J171" s="138">
        <v>1879</v>
      </c>
      <c r="K171" s="138">
        <v>18790</v>
      </c>
      <c r="L171" s="138"/>
      <c r="M171" s="138"/>
      <c r="N171" s="138"/>
      <c r="O171" s="141">
        <f t="shared" si="5"/>
        <v>155957</v>
      </c>
    </row>
    <row r="172" spans="1:15" x14ac:dyDescent="0.25">
      <c r="A172" s="563" t="s">
        <v>3204</v>
      </c>
      <c r="B172" s="563"/>
      <c r="C172" s="106" t="s">
        <v>3197</v>
      </c>
      <c r="D172" s="128">
        <v>113</v>
      </c>
      <c r="E172" s="124">
        <v>25</v>
      </c>
      <c r="F172" s="125">
        <v>5</v>
      </c>
      <c r="G172" s="138">
        <v>9918</v>
      </c>
      <c r="H172" s="140">
        <f t="shared" si="4"/>
        <v>595080</v>
      </c>
      <c r="I172" s="138"/>
      <c r="J172" s="138">
        <v>8265</v>
      </c>
      <c r="K172" s="138">
        <v>82650</v>
      </c>
      <c r="L172" s="138"/>
      <c r="M172" s="138"/>
      <c r="N172" s="138"/>
      <c r="O172" s="141">
        <f t="shared" si="5"/>
        <v>685995</v>
      </c>
    </row>
    <row r="173" spans="1:15" x14ac:dyDescent="0.25">
      <c r="A173" s="563" t="s">
        <v>3088</v>
      </c>
      <c r="B173" s="563"/>
      <c r="C173" s="106" t="s">
        <v>3197</v>
      </c>
      <c r="D173" s="128">
        <v>113</v>
      </c>
      <c r="E173" s="124">
        <v>25</v>
      </c>
      <c r="F173" s="125">
        <v>1</v>
      </c>
      <c r="G173" s="138">
        <v>8625</v>
      </c>
      <c r="H173" s="140">
        <f t="shared" si="4"/>
        <v>103500</v>
      </c>
      <c r="I173" s="138"/>
      <c r="J173" s="138">
        <v>1438</v>
      </c>
      <c r="K173" s="138">
        <v>14375</v>
      </c>
      <c r="L173" s="138"/>
      <c r="M173" s="138"/>
      <c r="N173" s="138"/>
      <c r="O173" s="141">
        <f t="shared" si="5"/>
        <v>119313</v>
      </c>
    </row>
    <row r="174" spans="1:15" x14ac:dyDescent="0.25">
      <c r="A174" s="563" t="s">
        <v>3205</v>
      </c>
      <c r="B174" s="563"/>
      <c r="C174" s="106" t="s">
        <v>3197</v>
      </c>
      <c r="D174" s="128">
        <v>113</v>
      </c>
      <c r="E174" s="124">
        <v>25</v>
      </c>
      <c r="F174" s="125">
        <v>3</v>
      </c>
      <c r="G174" s="137">
        <v>8625</v>
      </c>
      <c r="H174" s="140">
        <f t="shared" si="4"/>
        <v>310500</v>
      </c>
      <c r="I174" s="137"/>
      <c r="J174" s="137">
        <v>4313</v>
      </c>
      <c r="K174" s="137">
        <v>43125</v>
      </c>
      <c r="L174" s="137"/>
      <c r="M174" s="137"/>
      <c r="N174" s="137"/>
      <c r="O174" s="141">
        <f t="shared" si="5"/>
        <v>357938</v>
      </c>
    </row>
    <row r="175" spans="1:15" x14ac:dyDescent="0.25">
      <c r="A175" s="563"/>
      <c r="B175" s="563"/>
      <c r="C175" s="106" t="s">
        <v>3206</v>
      </c>
      <c r="D175" s="128">
        <v>113</v>
      </c>
      <c r="E175" s="124">
        <v>11</v>
      </c>
      <c r="F175" s="125">
        <v>41</v>
      </c>
      <c r="G175" s="138"/>
      <c r="H175" s="140" t="str">
        <f t="shared" si="4"/>
        <v>Se necesita establcer un monto mensual</v>
      </c>
      <c r="I175" s="138"/>
      <c r="J175" s="138"/>
      <c r="K175" s="138">
        <v>540000</v>
      </c>
      <c r="L175" s="138"/>
      <c r="M175" s="138"/>
      <c r="N175" s="138"/>
      <c r="O175" s="141">
        <f t="shared" si="5"/>
        <v>540000</v>
      </c>
    </row>
    <row r="176" spans="1:15" x14ac:dyDescent="0.25">
      <c r="A176" s="563"/>
      <c r="B176" s="563"/>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25">
      <c r="A177" s="563"/>
      <c r="B177" s="563"/>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25">
      <c r="A178" s="563"/>
      <c r="B178" s="563"/>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25">
      <c r="A179" s="563"/>
      <c r="B179" s="563"/>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25">
      <c r="A180" s="563"/>
      <c r="B180" s="563"/>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25">
      <c r="A181" s="563"/>
      <c r="B181" s="563"/>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25">
      <c r="A182" s="563"/>
      <c r="B182" s="563"/>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25">
      <c r="A183" s="563"/>
      <c r="B183" s="563"/>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25">
      <c r="A184" s="563"/>
      <c r="B184" s="563"/>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25">
      <c r="A185" s="563"/>
      <c r="B185" s="563"/>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25">
      <c r="A186" s="563"/>
      <c r="B186" s="563"/>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25">
      <c r="A187" s="563"/>
      <c r="B187" s="563"/>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25">
      <c r="A188" s="563"/>
      <c r="B188" s="563"/>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25">
      <c r="A189" s="563"/>
      <c r="B189" s="563"/>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25">
      <c r="A190" s="563"/>
      <c r="B190" s="563"/>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25">
      <c r="A191" s="563"/>
      <c r="B191" s="563"/>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25">
      <c r="A192" s="563"/>
      <c r="B192" s="563"/>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25">
      <c r="A193" s="563"/>
      <c r="B193" s="563"/>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25">
      <c r="A194" s="563"/>
      <c r="B194" s="563"/>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25">
      <c r="A195" s="563"/>
      <c r="B195" s="563"/>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25">
      <c r="A196" s="563"/>
      <c r="B196" s="563"/>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25">
      <c r="A197" s="563"/>
      <c r="B197" s="563"/>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25">
      <c r="A198" s="563"/>
      <c r="B198" s="563"/>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25">
      <c r="A199" s="563"/>
      <c r="B199" s="563"/>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25">
      <c r="A200" s="563"/>
      <c r="B200" s="563"/>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25">
      <c r="A201" s="563"/>
      <c r="B201" s="563"/>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25">
      <c r="A202" s="563"/>
      <c r="B202" s="563"/>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25">
      <c r="A203" s="563"/>
      <c r="B203" s="563"/>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25">
      <c r="A204" s="563"/>
      <c r="B204" s="563"/>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25">
      <c r="A205" s="563"/>
      <c r="B205" s="563"/>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25">
      <c r="A206" s="563"/>
      <c r="B206" s="563"/>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25">
      <c r="A207" s="563"/>
      <c r="B207" s="563"/>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25">
      <c r="A208" s="563"/>
      <c r="B208" s="563"/>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25">
      <c r="A209" s="563"/>
      <c r="B209" s="563"/>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25">
      <c r="A210" s="563"/>
      <c r="B210" s="563"/>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25">
      <c r="A211" s="563"/>
      <c r="B211" s="563"/>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25">
      <c r="A212" s="563"/>
      <c r="B212" s="563"/>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25">
      <c r="A213" s="563"/>
      <c r="B213" s="563"/>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25">
      <c r="A214" s="563"/>
      <c r="B214" s="563"/>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25">
      <c r="A215" s="563"/>
      <c r="B215" s="563"/>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25">
      <c r="A216" s="563"/>
      <c r="B216" s="563"/>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25">
      <c r="A217" s="563"/>
      <c r="B217" s="563"/>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25">
      <c r="A218" s="563"/>
      <c r="B218" s="563"/>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25">
      <c r="A219" s="563"/>
      <c r="B219" s="563"/>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25">
      <c r="A220" s="563"/>
      <c r="B220" s="563"/>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25">
      <c r="A221" s="563"/>
      <c r="B221" s="563"/>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25">
      <c r="A222" s="563"/>
      <c r="B222" s="563"/>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25">
      <c r="A223" s="563"/>
      <c r="B223" s="563"/>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25">
      <c r="A224" s="563"/>
      <c r="B224" s="563"/>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25">
      <c r="A225" s="563"/>
      <c r="B225" s="563"/>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25">
      <c r="A226" s="563"/>
      <c r="B226" s="563"/>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25">
      <c r="A227" s="563"/>
      <c r="B227" s="563"/>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25">
      <c r="A228" s="563"/>
      <c r="B228" s="563"/>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25">
      <c r="A229" s="563"/>
      <c r="B229" s="563"/>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25">
      <c r="A230" s="563"/>
      <c r="B230" s="563"/>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25">
      <c r="A231" s="563"/>
      <c r="B231" s="563"/>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25">
      <c r="A232" s="563"/>
      <c r="B232" s="563"/>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25">
      <c r="A233" s="563"/>
      <c r="B233" s="563"/>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25">
      <c r="A234" s="563"/>
      <c r="B234" s="563"/>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25">
      <c r="A235" s="563"/>
      <c r="B235" s="563"/>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25">
      <c r="A236" s="563"/>
      <c r="B236" s="563"/>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25">
      <c r="A237" s="563"/>
      <c r="B237" s="563"/>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25">
      <c r="A238" s="563"/>
      <c r="B238" s="563"/>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25">
      <c r="A239" s="563"/>
      <c r="B239" s="563"/>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25">
      <c r="A240" s="563"/>
      <c r="B240" s="563"/>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25">
      <c r="A241" s="563"/>
      <c r="B241" s="563"/>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25">
      <c r="A242" s="563"/>
      <c r="B242" s="563"/>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25">
      <c r="A243" s="563"/>
      <c r="B243" s="563"/>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25">
      <c r="A244" s="563"/>
      <c r="B244" s="563"/>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25">
      <c r="A245" s="563"/>
      <c r="B245" s="563"/>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25">
      <c r="A246" s="563"/>
      <c r="B246" s="563"/>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25">
      <c r="A247" s="563"/>
      <c r="B247" s="563"/>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25">
      <c r="A248" s="563"/>
      <c r="B248" s="563"/>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25">
      <c r="A249" s="563"/>
      <c r="B249" s="563"/>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25">
      <c r="A250" s="563"/>
      <c r="B250" s="563"/>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25">
      <c r="A251" s="563"/>
      <c r="B251" s="563"/>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25">
      <c r="A252" s="563"/>
      <c r="B252" s="563"/>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25">
      <c r="A253" s="563"/>
      <c r="B253" s="563"/>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25">
      <c r="A254" s="563"/>
      <c r="B254" s="563"/>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25">
      <c r="A255" s="563"/>
      <c r="B255" s="563"/>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25">
      <c r="A256" s="563"/>
      <c r="B256" s="563"/>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25">
      <c r="A257" s="563"/>
      <c r="B257" s="563"/>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25">
      <c r="A258" s="563"/>
      <c r="B258" s="563"/>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25">
      <c r="A259" s="563"/>
      <c r="B259" s="563"/>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25">
      <c r="A260" s="563"/>
      <c r="B260" s="563"/>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25">
      <c r="A261" s="563"/>
      <c r="B261" s="563"/>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25">
      <c r="A262" s="563"/>
      <c r="B262" s="563"/>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25">
      <c r="A263" s="563"/>
      <c r="B263" s="563"/>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25">
      <c r="A264" s="563"/>
      <c r="B264" s="563"/>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25">
      <c r="A265" s="563"/>
      <c r="B265" s="563"/>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25">
      <c r="A266" s="563"/>
      <c r="B266" s="563"/>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25">
      <c r="A267" s="563"/>
      <c r="B267" s="563"/>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25">
      <c r="A268" s="563"/>
      <c r="B268" s="563"/>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25">
      <c r="A269" s="563"/>
      <c r="B269" s="563"/>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25">
      <c r="A270" s="563"/>
      <c r="B270" s="563"/>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25">
      <c r="A271" s="563"/>
      <c r="B271" s="563"/>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25">
      <c r="A272" s="563"/>
      <c r="B272" s="563"/>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25">
      <c r="A273" s="563"/>
      <c r="B273" s="563"/>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25">
      <c r="A274" s="563"/>
      <c r="B274" s="563"/>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25">
      <c r="A275" s="563"/>
      <c r="B275" s="563"/>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25">
      <c r="A276" s="563"/>
      <c r="B276" s="563"/>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25">
      <c r="A277" s="563"/>
      <c r="B277" s="563"/>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25">
      <c r="A278" s="563"/>
      <c r="B278" s="563"/>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25">
      <c r="A279" s="563"/>
      <c r="B279" s="563"/>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25">
      <c r="A280" s="563"/>
      <c r="B280" s="563"/>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25">
      <c r="A281" s="563"/>
      <c r="B281" s="563"/>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25">
      <c r="A282" s="563"/>
      <c r="B282" s="563"/>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25">
      <c r="A283" s="563"/>
      <c r="B283" s="563"/>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25">
      <c r="A284" s="563"/>
      <c r="B284" s="563"/>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25">
      <c r="A285" s="563"/>
      <c r="B285" s="563"/>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25">
      <c r="A286" s="563"/>
      <c r="B286" s="563"/>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25">
      <c r="A287" s="563"/>
      <c r="B287" s="563"/>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25">
      <c r="A288" s="563"/>
      <c r="B288" s="563"/>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25">
      <c r="A289" s="563"/>
      <c r="B289" s="563"/>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25">
      <c r="A290" s="563"/>
      <c r="B290" s="563"/>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25">
      <c r="A291" s="563"/>
      <c r="B291" s="563"/>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25">
      <c r="A292" s="563"/>
      <c r="B292" s="563"/>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25">
      <c r="A293" s="563"/>
      <c r="B293" s="563"/>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25">
      <c r="A294" s="563"/>
      <c r="B294" s="563"/>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25">
      <c r="A295" s="563"/>
      <c r="B295" s="563"/>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25">
      <c r="A296" s="563"/>
      <c r="B296" s="563"/>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25">
      <c r="A297" s="563"/>
      <c r="B297" s="563"/>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25">
      <c r="A298" s="563"/>
      <c r="B298" s="563"/>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25">
      <c r="A299" s="563"/>
      <c r="B299" s="563"/>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25">
      <c r="A300" s="563"/>
      <c r="B300" s="563"/>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25">
      <c r="A301" s="563"/>
      <c r="B301" s="563"/>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25">
      <c r="A302" s="563"/>
      <c r="B302" s="563"/>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25">
      <c r="A303" s="563"/>
      <c r="B303" s="563"/>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25">
      <c r="A304" s="563"/>
      <c r="B304" s="563"/>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25">
      <c r="A305" s="563"/>
      <c r="B305" s="563"/>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25">
      <c r="A306" s="563"/>
      <c r="B306" s="563"/>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25">
      <c r="A307" s="563"/>
      <c r="B307" s="563"/>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25">
      <c r="A308" s="563"/>
      <c r="B308" s="563"/>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25">
      <c r="A309" s="563"/>
      <c r="B309" s="563"/>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25">
      <c r="A310" s="563"/>
      <c r="B310" s="563"/>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25">
      <c r="A311" s="563"/>
      <c r="B311" s="563"/>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25">
      <c r="A312" s="563"/>
      <c r="B312" s="563"/>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25">
      <c r="A313" s="563"/>
      <c r="B313" s="563"/>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25">
      <c r="A314" s="563"/>
      <c r="B314" s="563"/>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25">
      <c r="A315" s="563"/>
      <c r="B315" s="563"/>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25">
      <c r="A316" s="563"/>
      <c r="B316" s="563"/>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25">
      <c r="A317" s="563"/>
      <c r="B317" s="563"/>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25">
      <c r="A318" s="563"/>
      <c r="B318" s="563"/>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25">
      <c r="A319" s="563"/>
      <c r="B319" s="563"/>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25">
      <c r="A320" s="563"/>
      <c r="B320" s="563"/>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25">
      <c r="A321" s="563"/>
      <c r="B321" s="563"/>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25">
      <c r="A322" s="563"/>
      <c r="B322" s="563"/>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25">
      <c r="A323" s="563"/>
      <c r="B323" s="563"/>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25">
      <c r="A324" s="563"/>
      <c r="B324" s="563"/>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25">
      <c r="A325" s="563"/>
      <c r="B325" s="563"/>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25">
      <c r="A326" s="563"/>
      <c r="B326" s="563"/>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25">
      <c r="A327" s="563"/>
      <c r="B327" s="563"/>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25">
      <c r="A328" s="563"/>
      <c r="B328" s="563"/>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25">
      <c r="A329" s="563"/>
      <c r="B329" s="563"/>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25">
      <c r="A330" s="563"/>
      <c r="B330" s="563"/>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25">
      <c r="A331" s="563"/>
      <c r="B331" s="563"/>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25">
      <c r="A332" s="563"/>
      <c r="B332" s="563"/>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25">
      <c r="A333" s="563"/>
      <c r="B333" s="563"/>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25">
      <c r="A334" s="563"/>
      <c r="B334" s="563"/>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25">
      <c r="A335" s="563"/>
      <c r="B335" s="563"/>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25">
      <c r="A336" s="563"/>
      <c r="B336" s="563"/>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25">
      <c r="A337" s="563"/>
      <c r="B337" s="563"/>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25">
      <c r="A338" s="563"/>
      <c r="B338" s="563"/>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25">
      <c r="A339" s="563"/>
      <c r="B339" s="563"/>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25">
      <c r="A340" s="563"/>
      <c r="B340" s="563"/>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25">
      <c r="A341" s="563"/>
      <c r="B341" s="563"/>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25">
      <c r="A342" s="563"/>
      <c r="B342" s="563"/>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25">
      <c r="A343" s="563"/>
      <c r="B343" s="563"/>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25">
      <c r="A344" s="563"/>
      <c r="B344" s="563"/>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25">
      <c r="A345" s="563"/>
      <c r="B345" s="563"/>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25">
      <c r="A346" s="563"/>
      <c r="B346" s="563"/>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25">
      <c r="A347" s="563"/>
      <c r="B347" s="563"/>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25">
      <c r="A348" s="563"/>
      <c r="B348" s="563"/>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25">
      <c r="A349" s="563"/>
      <c r="B349" s="563"/>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25">
      <c r="A350" s="563"/>
      <c r="B350" s="563"/>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25">
      <c r="A351" s="563"/>
      <c r="B351" s="563"/>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25">
      <c r="A352" s="563"/>
      <c r="B352" s="563"/>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25">
      <c r="A353" s="563"/>
      <c r="B353" s="563"/>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25">
      <c r="A354" s="563"/>
      <c r="B354" s="563"/>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25">
      <c r="A355" s="563"/>
      <c r="B355" s="563"/>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25">
      <c r="A356" s="563"/>
      <c r="B356" s="563"/>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25">
      <c r="A357" s="563"/>
      <c r="B357" s="563"/>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25">
      <c r="A358" s="563"/>
      <c r="B358" s="563"/>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25">
      <c r="A359" s="563"/>
      <c r="B359" s="563"/>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25">
      <c r="A360" s="563"/>
      <c r="B360" s="563"/>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25">
      <c r="A361" s="563"/>
      <c r="B361" s="563"/>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25">
      <c r="A362" s="563"/>
      <c r="B362" s="563"/>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25">
      <c r="A363" s="563"/>
      <c r="B363" s="563"/>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25">
      <c r="A364" s="563"/>
      <c r="B364" s="563"/>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25">
      <c r="A365" s="563"/>
      <c r="B365" s="563"/>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25">
      <c r="A366" s="563"/>
      <c r="B366" s="563"/>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25">
      <c r="A367" s="563"/>
      <c r="B367" s="563"/>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25">
      <c r="A368" s="563"/>
      <c r="B368" s="563"/>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25">
      <c r="A369" s="563"/>
      <c r="B369" s="563"/>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25">
      <c r="A370" s="563"/>
      <c r="B370" s="563"/>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25">
      <c r="A371" s="563"/>
      <c r="B371" s="563"/>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25">
      <c r="A372" s="563"/>
      <c r="B372" s="563"/>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25">
      <c r="A373" s="563"/>
      <c r="B373" s="563"/>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25">
      <c r="A374" s="563"/>
      <c r="B374" s="563"/>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25">
      <c r="A375" s="563"/>
      <c r="B375" s="563"/>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25">
      <c r="A376" s="563"/>
      <c r="B376" s="563"/>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25">
      <c r="A377" s="563"/>
      <c r="B377" s="563"/>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25">
      <c r="A378" s="563"/>
      <c r="B378" s="563"/>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25">
      <c r="A379" s="563"/>
      <c r="B379" s="563"/>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25">
      <c r="A380" s="563"/>
      <c r="B380" s="563"/>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25">
      <c r="A381" s="563"/>
      <c r="B381" s="563"/>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25">
      <c r="A382" s="563"/>
      <c r="B382" s="563"/>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25">
      <c r="A383" s="563"/>
      <c r="B383" s="563"/>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25">
      <c r="A384" s="563"/>
      <c r="B384" s="563"/>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25">
      <c r="A385" s="563"/>
      <c r="B385" s="563"/>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25">
      <c r="A386" s="563"/>
      <c r="B386" s="563"/>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25">
      <c r="A387" s="563"/>
      <c r="B387" s="563"/>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25">
      <c r="A388" s="563"/>
      <c r="B388" s="563"/>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25">
      <c r="A389" s="563"/>
      <c r="B389" s="563"/>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25">
      <c r="A390" s="563"/>
      <c r="B390" s="563"/>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25">
      <c r="A391" s="563"/>
      <c r="B391" s="563"/>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25">
      <c r="A392" s="563"/>
      <c r="B392" s="563"/>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25">
      <c r="A393" s="563"/>
      <c r="B393" s="563"/>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25">
      <c r="A394" s="563"/>
      <c r="B394" s="563"/>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25">
      <c r="A395" s="563"/>
      <c r="B395" s="563"/>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25">
      <c r="A396" s="563"/>
      <c r="B396" s="563"/>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25">
      <c r="A397" s="563"/>
      <c r="B397" s="563"/>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25">
      <c r="A398" s="563"/>
      <c r="B398" s="563"/>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25">
      <c r="A399" s="563"/>
      <c r="B399" s="563"/>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25">
      <c r="A400" s="563"/>
      <c r="B400" s="563"/>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25">
      <c r="A401" s="563"/>
      <c r="B401" s="563"/>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25">
      <c r="A402" s="563"/>
      <c r="B402" s="563"/>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25">
      <c r="A403" s="563"/>
      <c r="B403" s="563"/>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25">
      <c r="A404" s="563"/>
      <c r="B404" s="563"/>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25">
      <c r="A405" s="563"/>
      <c r="B405" s="563"/>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25">
      <c r="A406" s="563"/>
      <c r="B406" s="563"/>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25">
      <c r="A407" s="563"/>
      <c r="B407" s="563"/>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25">
      <c r="A408" s="563"/>
      <c r="B408" s="563"/>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25">
      <c r="A409" s="563"/>
      <c r="B409" s="563"/>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25">
      <c r="A410" s="563"/>
      <c r="B410" s="563"/>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25">
      <c r="A411" s="563"/>
      <c r="B411" s="563"/>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25">
      <c r="A412" s="563"/>
      <c r="B412" s="563"/>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25">
      <c r="A413" s="563"/>
      <c r="B413" s="563"/>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25">
      <c r="A414" s="563"/>
      <c r="B414" s="563"/>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25">
      <c r="A415" s="563"/>
      <c r="B415" s="563"/>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25">
      <c r="A416" s="563"/>
      <c r="B416" s="563"/>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25">
      <c r="A417" s="563"/>
      <c r="B417" s="563"/>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25">
      <c r="A418" s="563"/>
      <c r="B418" s="563"/>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25">
      <c r="A419" s="563"/>
      <c r="B419" s="563"/>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25">
      <c r="A420" s="563"/>
      <c r="B420" s="563"/>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25">
      <c r="A421" s="563"/>
      <c r="B421" s="563"/>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25">
      <c r="A422" s="563"/>
      <c r="B422" s="563"/>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25">
      <c r="A423" s="563"/>
      <c r="B423" s="563"/>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25">
      <c r="A424" s="563"/>
      <c r="B424" s="563"/>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25">
      <c r="A425" s="563"/>
      <c r="B425" s="563"/>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25">
      <c r="A426" s="563"/>
      <c r="B426" s="563"/>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25">
      <c r="A427" s="563"/>
      <c r="B427" s="563"/>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25">
      <c r="A428" s="563"/>
      <c r="B428" s="563"/>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25">
      <c r="B429" s="549" t="s">
        <v>722</v>
      </c>
      <c r="C429" s="549"/>
      <c r="D429" s="549"/>
      <c r="E429" s="550"/>
      <c r="F429" s="129">
        <f t="shared" ref="F429:H429" si="14">SUM(F3:F428)</f>
        <v>332</v>
      </c>
      <c r="G429" s="141">
        <f t="shared" si="14"/>
        <v>2013710</v>
      </c>
      <c r="H429" s="141">
        <f t="shared" si="14"/>
        <v>39908484</v>
      </c>
      <c r="I429" s="141">
        <f t="shared" ref="I429:N429" si="15">SUM(I3:I428)</f>
        <v>0</v>
      </c>
      <c r="J429" s="141">
        <f t="shared" si="15"/>
        <v>499716</v>
      </c>
      <c r="K429" s="141">
        <f t="shared" si="15"/>
        <v>6082841</v>
      </c>
      <c r="L429" s="141">
        <f t="shared" si="15"/>
        <v>290000</v>
      </c>
      <c r="M429" s="141">
        <f t="shared" si="15"/>
        <v>0</v>
      </c>
      <c r="N429" s="141">
        <f t="shared" si="15"/>
        <v>0</v>
      </c>
      <c r="O429" s="141">
        <f>SUM(O3:O428)</f>
        <v>46781041</v>
      </c>
    </row>
    <row r="430" spans="1:15" x14ac:dyDescent="0.2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x14ac:dyDescent="0.25">
      <c r="A1" s="260" t="s">
        <v>508</v>
      </c>
      <c r="B1" s="575" t="s">
        <v>2170</v>
      </c>
      <c r="C1" s="575"/>
      <c r="D1" s="257" t="s">
        <v>1753</v>
      </c>
      <c r="E1" s="257" t="s">
        <v>3039</v>
      </c>
      <c r="F1" s="261" t="s">
        <v>2171</v>
      </c>
    </row>
    <row r="2" spans="1:6" x14ac:dyDescent="0.25">
      <c r="A2" s="51">
        <v>1000</v>
      </c>
      <c r="B2" s="576" t="s">
        <v>2590</v>
      </c>
      <c r="C2" s="577"/>
      <c r="D2" s="52">
        <f>D3+D5+D9+D10+D11+D12+D13+D19</f>
        <v>14545000</v>
      </c>
      <c r="E2" s="52">
        <f>E3+E5+E9+E10+E11+E12+E13+E19</f>
        <v>0</v>
      </c>
      <c r="F2" s="52">
        <f>D2+E2</f>
        <v>14545000</v>
      </c>
    </row>
    <row r="3" spans="1:6" x14ac:dyDescent="0.25">
      <c r="A3" s="53">
        <v>1100</v>
      </c>
      <c r="B3" s="578" t="s">
        <v>2591</v>
      </c>
      <c r="C3" s="579"/>
      <c r="D3" s="38">
        <f>SUM(D4)</f>
        <v>10000</v>
      </c>
      <c r="E3" s="38">
        <f>SUM(E4)</f>
        <v>0</v>
      </c>
      <c r="F3" s="38">
        <f t="shared" ref="F3:F74" si="0">D3+E3</f>
        <v>10000</v>
      </c>
    </row>
    <row r="4" spans="1:6" x14ac:dyDescent="0.25">
      <c r="A4" s="571">
        <v>1101</v>
      </c>
      <c r="B4" s="572"/>
      <c r="C4" s="17" t="s">
        <v>2592</v>
      </c>
      <c r="D4" s="54">
        <f>'CRI-M'!P4</f>
        <v>10000</v>
      </c>
      <c r="E4" s="55"/>
      <c r="F4" s="55">
        <f t="shared" si="0"/>
        <v>10000</v>
      </c>
    </row>
    <row r="5" spans="1:6" x14ac:dyDescent="0.25">
      <c r="A5" s="53">
        <v>1200</v>
      </c>
      <c r="B5" s="573" t="s">
        <v>2593</v>
      </c>
      <c r="C5" s="574"/>
      <c r="D5" s="38">
        <f>SUM(D6:D8)</f>
        <v>14360000</v>
      </c>
      <c r="E5" s="38">
        <f>SUM(E6:E8)</f>
        <v>0</v>
      </c>
      <c r="F5" s="38">
        <f t="shared" si="0"/>
        <v>14360000</v>
      </c>
    </row>
    <row r="6" spans="1:6" x14ac:dyDescent="0.25">
      <c r="A6" s="571">
        <v>1201</v>
      </c>
      <c r="B6" s="572"/>
      <c r="C6" s="17" t="s">
        <v>2594</v>
      </c>
      <c r="D6" s="54">
        <f>'CRI-M'!P6</f>
        <v>14030000</v>
      </c>
      <c r="E6" s="55"/>
      <c r="F6" s="55">
        <f t="shared" si="0"/>
        <v>14030000</v>
      </c>
    </row>
    <row r="7" spans="1:6" x14ac:dyDescent="0.25">
      <c r="A7" s="571">
        <v>1202</v>
      </c>
      <c r="B7" s="572"/>
      <c r="C7" s="17" t="s">
        <v>2595</v>
      </c>
      <c r="D7" s="54">
        <f>'CRI-M'!P7</f>
        <v>330000</v>
      </c>
      <c r="E7" s="55"/>
      <c r="F7" s="55">
        <f t="shared" si="0"/>
        <v>330000</v>
      </c>
    </row>
    <row r="8" spans="1:6" x14ac:dyDescent="0.25">
      <c r="A8" s="571">
        <v>1203</v>
      </c>
      <c r="B8" s="572"/>
      <c r="C8" s="17" t="s">
        <v>2596</v>
      </c>
      <c r="D8" s="54">
        <f>'CRI-M'!P8</f>
        <v>0</v>
      </c>
      <c r="E8" s="55"/>
      <c r="F8" s="55">
        <f t="shared" si="0"/>
        <v>0</v>
      </c>
    </row>
    <row r="9" spans="1:6" x14ac:dyDescent="0.25">
      <c r="A9" s="53">
        <v>1300</v>
      </c>
      <c r="B9" s="573" t="s">
        <v>2597</v>
      </c>
      <c r="C9" s="574"/>
      <c r="D9" s="56">
        <v>0</v>
      </c>
      <c r="E9" s="56">
        <v>0</v>
      </c>
      <c r="F9" s="56">
        <f t="shared" si="0"/>
        <v>0</v>
      </c>
    </row>
    <row r="10" spans="1:6" x14ac:dyDescent="0.25">
      <c r="A10" s="53">
        <v>1400</v>
      </c>
      <c r="B10" s="573" t="s">
        <v>2598</v>
      </c>
      <c r="C10" s="574"/>
      <c r="D10" s="56">
        <v>0</v>
      </c>
      <c r="E10" s="56">
        <v>0</v>
      </c>
      <c r="F10" s="56">
        <f t="shared" si="0"/>
        <v>0</v>
      </c>
    </row>
    <row r="11" spans="1:6" x14ac:dyDescent="0.25">
      <c r="A11" s="53">
        <v>1500</v>
      </c>
      <c r="B11" s="573" t="s">
        <v>2599</v>
      </c>
      <c r="C11" s="574"/>
      <c r="D11" s="56">
        <v>0</v>
      </c>
      <c r="E11" s="56">
        <v>0</v>
      </c>
      <c r="F11" s="56">
        <f t="shared" si="0"/>
        <v>0</v>
      </c>
    </row>
    <row r="12" spans="1:6" x14ac:dyDescent="0.25">
      <c r="A12" s="53">
        <v>1600</v>
      </c>
      <c r="B12" s="573" t="s">
        <v>2600</v>
      </c>
      <c r="C12" s="574"/>
      <c r="D12" s="56">
        <v>0</v>
      </c>
      <c r="E12" s="56">
        <v>0</v>
      </c>
      <c r="F12" s="56">
        <f t="shared" si="0"/>
        <v>0</v>
      </c>
    </row>
    <row r="13" spans="1:6" x14ac:dyDescent="0.25">
      <c r="A13" s="53">
        <v>1700</v>
      </c>
      <c r="B13" s="573" t="s">
        <v>2601</v>
      </c>
      <c r="C13" s="574"/>
      <c r="D13" s="56">
        <f>SUM(D14:D18)</f>
        <v>175000</v>
      </c>
      <c r="E13" s="56">
        <f>SUM(E14:E18)</f>
        <v>0</v>
      </c>
      <c r="F13" s="56">
        <f t="shared" si="0"/>
        <v>175000</v>
      </c>
    </row>
    <row r="14" spans="1:6" x14ac:dyDescent="0.25">
      <c r="A14" s="571">
        <v>1701</v>
      </c>
      <c r="B14" s="572"/>
      <c r="C14" s="17" t="s">
        <v>2602</v>
      </c>
      <c r="D14" s="54">
        <f>'CRI-M'!P14</f>
        <v>150000</v>
      </c>
      <c r="E14" s="55"/>
      <c r="F14" s="55">
        <f t="shared" si="0"/>
        <v>150000</v>
      </c>
    </row>
    <row r="15" spans="1:6" x14ac:dyDescent="0.25">
      <c r="A15" s="571">
        <v>1702</v>
      </c>
      <c r="B15" s="572"/>
      <c r="C15" s="17" t="s">
        <v>2603</v>
      </c>
      <c r="D15" s="54">
        <f>'CRI-M'!P15</f>
        <v>0</v>
      </c>
      <c r="E15" s="55"/>
      <c r="F15" s="55">
        <f t="shared" si="0"/>
        <v>0</v>
      </c>
    </row>
    <row r="16" spans="1:6" x14ac:dyDescent="0.25">
      <c r="A16" s="571">
        <v>1703</v>
      </c>
      <c r="B16" s="572"/>
      <c r="C16" s="17" t="s">
        <v>2604</v>
      </c>
      <c r="D16" s="54">
        <f>'CRI-M'!P16</f>
        <v>15000</v>
      </c>
      <c r="E16" s="55"/>
      <c r="F16" s="55">
        <f t="shared" si="0"/>
        <v>15000</v>
      </c>
    </row>
    <row r="17" spans="1:6" x14ac:dyDescent="0.25">
      <c r="A17" s="571">
        <v>1704</v>
      </c>
      <c r="B17" s="572"/>
      <c r="C17" s="17" t="s">
        <v>2605</v>
      </c>
      <c r="D17" s="54">
        <f>'CRI-M'!P17</f>
        <v>10000</v>
      </c>
      <c r="E17" s="55"/>
      <c r="F17" s="55">
        <f t="shared" si="0"/>
        <v>10000</v>
      </c>
    </row>
    <row r="18" spans="1:6" x14ac:dyDescent="0.25">
      <c r="A18" s="571">
        <v>1709</v>
      </c>
      <c r="B18" s="572"/>
      <c r="C18" s="17" t="s">
        <v>2606</v>
      </c>
      <c r="D18" s="54">
        <f>'CRI-M'!P18</f>
        <v>0</v>
      </c>
      <c r="E18" s="55"/>
      <c r="F18" s="55">
        <f t="shared" si="0"/>
        <v>0</v>
      </c>
    </row>
    <row r="19" spans="1:6" x14ac:dyDescent="0.25">
      <c r="A19" s="53">
        <v>1800</v>
      </c>
      <c r="B19" s="573" t="s">
        <v>2607</v>
      </c>
      <c r="C19" s="574"/>
      <c r="D19" s="56">
        <f>SUM(D20)</f>
        <v>0</v>
      </c>
      <c r="E19" s="56">
        <f>SUM(E20)</f>
        <v>0</v>
      </c>
      <c r="F19" s="56">
        <f t="shared" si="0"/>
        <v>0</v>
      </c>
    </row>
    <row r="20" spans="1:6" x14ac:dyDescent="0.25">
      <c r="A20" s="571">
        <v>1801</v>
      </c>
      <c r="B20" s="572"/>
      <c r="C20" s="17" t="s">
        <v>2607</v>
      </c>
      <c r="D20" s="54">
        <f>'CRI-M'!P20</f>
        <v>0</v>
      </c>
      <c r="E20" s="55"/>
      <c r="F20" s="55">
        <f t="shared" si="0"/>
        <v>0</v>
      </c>
    </row>
    <row r="21" spans="1:6" ht="30" customHeight="1" x14ac:dyDescent="0.25">
      <c r="A21" s="53">
        <v>1900</v>
      </c>
      <c r="B21" s="582" t="s">
        <v>3002</v>
      </c>
      <c r="C21" s="583"/>
      <c r="D21" s="56">
        <f>SUM(D22)</f>
        <v>0</v>
      </c>
      <c r="E21" s="56">
        <f>SUM(E22)</f>
        <v>0</v>
      </c>
      <c r="F21" s="56">
        <f t="shared" ref="F21:F22" si="1">D21+E21</f>
        <v>0</v>
      </c>
    </row>
    <row r="22" spans="1:6" ht="30" x14ac:dyDescent="0.25">
      <c r="A22" s="571">
        <v>1901</v>
      </c>
      <c r="B22" s="572"/>
      <c r="C22" s="17" t="s">
        <v>3002</v>
      </c>
      <c r="D22" s="54">
        <f>'CRI-M'!P22</f>
        <v>0</v>
      </c>
      <c r="E22" s="55"/>
      <c r="F22" s="55">
        <f t="shared" si="1"/>
        <v>0</v>
      </c>
    </row>
    <row r="23" spans="1:6" x14ac:dyDescent="0.25">
      <c r="A23" s="51">
        <v>2000</v>
      </c>
      <c r="B23" s="580" t="s">
        <v>2608</v>
      </c>
      <c r="C23" s="581"/>
      <c r="D23" s="52">
        <f>SUM(D24:D28)</f>
        <v>0</v>
      </c>
      <c r="E23" s="52">
        <f>SUM(E24:E28)</f>
        <v>0</v>
      </c>
      <c r="F23" s="52">
        <f t="shared" si="0"/>
        <v>0</v>
      </c>
    </row>
    <row r="24" spans="1:6" x14ac:dyDescent="0.25">
      <c r="A24" s="53">
        <v>2100</v>
      </c>
      <c r="B24" s="573" t="s">
        <v>2609</v>
      </c>
      <c r="C24" s="574"/>
      <c r="D24" s="38"/>
      <c r="E24" s="38"/>
      <c r="F24" s="38">
        <f t="shared" si="0"/>
        <v>0</v>
      </c>
    </row>
    <row r="25" spans="1:6" x14ac:dyDescent="0.25">
      <c r="A25" s="53">
        <v>2200</v>
      </c>
      <c r="B25" s="573" t="s">
        <v>2610</v>
      </c>
      <c r="C25" s="574"/>
      <c r="D25" s="38"/>
      <c r="E25" s="38"/>
      <c r="F25" s="38">
        <f t="shared" si="0"/>
        <v>0</v>
      </c>
    </row>
    <row r="26" spans="1:6" x14ac:dyDescent="0.25">
      <c r="A26" s="53">
        <v>2300</v>
      </c>
      <c r="B26" s="573" t="s">
        <v>2611</v>
      </c>
      <c r="C26" s="574"/>
      <c r="D26" s="38"/>
      <c r="E26" s="38"/>
      <c r="F26" s="38">
        <f t="shared" si="0"/>
        <v>0</v>
      </c>
    </row>
    <row r="27" spans="1:6" x14ac:dyDescent="0.25">
      <c r="A27" s="53">
        <v>2400</v>
      </c>
      <c r="B27" s="573" t="s">
        <v>2612</v>
      </c>
      <c r="C27" s="574"/>
      <c r="D27" s="38"/>
      <c r="E27" s="38"/>
      <c r="F27" s="38">
        <f t="shared" si="0"/>
        <v>0</v>
      </c>
    </row>
    <row r="28" spans="1:6" x14ac:dyDescent="0.25">
      <c r="A28" s="53">
        <v>2500</v>
      </c>
      <c r="B28" s="573" t="s">
        <v>2613</v>
      </c>
      <c r="C28" s="574"/>
      <c r="D28" s="38"/>
      <c r="E28" s="38"/>
      <c r="F28" s="38">
        <f t="shared" si="0"/>
        <v>0</v>
      </c>
    </row>
    <row r="29" spans="1:6" x14ac:dyDescent="0.25">
      <c r="A29" s="51">
        <v>3000</v>
      </c>
      <c r="B29" s="580" t="s">
        <v>2738</v>
      </c>
      <c r="C29" s="581"/>
      <c r="D29" s="52">
        <f>SUM(D30)</f>
        <v>293591</v>
      </c>
      <c r="E29" s="52">
        <f>SUM(E30)</f>
        <v>0</v>
      </c>
      <c r="F29" s="52">
        <f t="shared" si="0"/>
        <v>293591</v>
      </c>
    </row>
    <row r="30" spans="1:6" x14ac:dyDescent="0.25">
      <c r="A30" s="53">
        <v>3100</v>
      </c>
      <c r="B30" s="573" t="s">
        <v>2614</v>
      </c>
      <c r="C30" s="574"/>
      <c r="D30" s="38">
        <f>SUM(D31)</f>
        <v>293591</v>
      </c>
      <c r="E30" s="38">
        <f>SUM(E31)</f>
        <v>0</v>
      </c>
      <c r="F30" s="38">
        <f t="shared" si="0"/>
        <v>293591</v>
      </c>
    </row>
    <row r="31" spans="1:6" x14ac:dyDescent="0.25">
      <c r="A31" s="571">
        <v>3101</v>
      </c>
      <c r="B31" s="572"/>
      <c r="C31" s="17" t="s">
        <v>2614</v>
      </c>
      <c r="D31" s="54">
        <f>'CRI-M'!P31</f>
        <v>293591</v>
      </c>
      <c r="E31" s="55"/>
      <c r="F31" s="55">
        <f t="shared" si="0"/>
        <v>293591</v>
      </c>
    </row>
    <row r="32" spans="1:6" ht="30" customHeight="1" x14ac:dyDescent="0.25">
      <c r="A32" s="53">
        <v>3900</v>
      </c>
      <c r="B32" s="582" t="s">
        <v>3003</v>
      </c>
      <c r="C32" s="583"/>
      <c r="D32" s="56">
        <f>SUM(D33)</f>
        <v>0</v>
      </c>
      <c r="E32" s="56">
        <f>SUM(E33)</f>
        <v>0</v>
      </c>
      <c r="F32" s="56">
        <f t="shared" si="0"/>
        <v>0</v>
      </c>
    </row>
    <row r="33" spans="1:6" ht="45" x14ac:dyDescent="0.25">
      <c r="A33" s="571">
        <v>3901</v>
      </c>
      <c r="B33" s="572"/>
      <c r="C33" s="17" t="s">
        <v>3003</v>
      </c>
      <c r="D33" s="54">
        <f>'CRI-M'!P33</f>
        <v>0</v>
      </c>
      <c r="E33" s="55"/>
      <c r="F33" s="55">
        <f t="shared" si="0"/>
        <v>0</v>
      </c>
    </row>
    <row r="34" spans="1:6" x14ac:dyDescent="0.25">
      <c r="A34" s="51">
        <v>4000</v>
      </c>
      <c r="B34" s="580" t="s">
        <v>2471</v>
      </c>
      <c r="C34" s="581"/>
      <c r="D34" s="52">
        <f>D35+D40+D41+D56+D58</f>
        <v>20849000</v>
      </c>
      <c r="E34" s="52">
        <f>E35+E40+E41+E56+E58</f>
        <v>0</v>
      </c>
      <c r="F34" s="52">
        <f t="shared" si="0"/>
        <v>20849000</v>
      </c>
    </row>
    <row r="35" spans="1:6" ht="30" customHeight="1" x14ac:dyDescent="0.25">
      <c r="A35" s="53">
        <v>4100</v>
      </c>
      <c r="B35" s="582" t="s">
        <v>2615</v>
      </c>
      <c r="C35" s="583"/>
      <c r="D35" s="38">
        <f>SUM(D36:D39)</f>
        <v>1256000</v>
      </c>
      <c r="E35" s="38">
        <f>SUM(E36:E39)</f>
        <v>0</v>
      </c>
      <c r="F35" s="38">
        <f t="shared" si="0"/>
        <v>1256000</v>
      </c>
    </row>
    <row r="36" spans="1:6" x14ac:dyDescent="0.25">
      <c r="A36" s="571">
        <v>4101</v>
      </c>
      <c r="B36" s="572"/>
      <c r="C36" s="17" t="s">
        <v>2616</v>
      </c>
      <c r="D36" s="54">
        <f>'CRI-M'!P36</f>
        <v>216000</v>
      </c>
      <c r="E36" s="55"/>
      <c r="F36" s="55">
        <f t="shared" si="0"/>
        <v>216000</v>
      </c>
    </row>
    <row r="37" spans="1:6" x14ac:dyDescent="0.25">
      <c r="A37" s="571">
        <v>4102</v>
      </c>
      <c r="B37" s="572"/>
      <c r="C37" s="17" t="s">
        <v>2617</v>
      </c>
      <c r="D37" s="54">
        <f>'CRI-M'!P37</f>
        <v>200000</v>
      </c>
      <c r="E37" s="55"/>
      <c r="F37" s="55">
        <f t="shared" si="0"/>
        <v>200000</v>
      </c>
    </row>
    <row r="38" spans="1:6" x14ac:dyDescent="0.25">
      <c r="A38" s="571">
        <v>4103</v>
      </c>
      <c r="B38" s="572"/>
      <c r="C38" s="17" t="s">
        <v>2618</v>
      </c>
      <c r="D38" s="54">
        <f>'CRI-M'!P38</f>
        <v>840000</v>
      </c>
      <c r="E38" s="55"/>
      <c r="F38" s="55">
        <f t="shared" si="0"/>
        <v>840000</v>
      </c>
    </row>
    <row r="39" spans="1:6" x14ac:dyDescent="0.25">
      <c r="A39" s="571">
        <v>4104</v>
      </c>
      <c r="B39" s="572"/>
      <c r="C39" s="17" t="s">
        <v>2619</v>
      </c>
      <c r="D39" s="54">
        <f>'CRI-M'!P39</f>
        <v>0</v>
      </c>
      <c r="E39" s="55"/>
      <c r="F39" s="55">
        <f t="shared" si="0"/>
        <v>0</v>
      </c>
    </row>
    <row r="40" spans="1:6" x14ac:dyDescent="0.25">
      <c r="A40" s="53">
        <v>4200</v>
      </c>
      <c r="B40" s="582" t="s">
        <v>2620</v>
      </c>
      <c r="C40" s="583"/>
      <c r="D40" s="38"/>
      <c r="E40" s="38"/>
      <c r="F40" s="38">
        <f t="shared" si="0"/>
        <v>0</v>
      </c>
    </row>
    <row r="41" spans="1:6" x14ac:dyDescent="0.25">
      <c r="A41" s="53">
        <v>4300</v>
      </c>
      <c r="B41" s="582" t="s">
        <v>2621</v>
      </c>
      <c r="C41" s="583"/>
      <c r="D41" s="38">
        <f>SUM(D42:D55)</f>
        <v>19395000</v>
      </c>
      <c r="E41" s="38">
        <f>SUM(E42:E55)</f>
        <v>0</v>
      </c>
      <c r="F41" s="38">
        <f t="shared" si="0"/>
        <v>19395000</v>
      </c>
    </row>
    <row r="42" spans="1:6" x14ac:dyDescent="0.25">
      <c r="A42" s="571" t="s">
        <v>607</v>
      </c>
      <c r="B42" s="572"/>
      <c r="C42" s="17" t="s">
        <v>2622</v>
      </c>
      <c r="D42" s="54">
        <f>'CRI-M'!P42</f>
        <v>2000000</v>
      </c>
      <c r="E42" s="55"/>
      <c r="F42" s="55">
        <f t="shared" si="0"/>
        <v>2000000</v>
      </c>
    </row>
    <row r="43" spans="1:6" x14ac:dyDescent="0.25">
      <c r="A43" s="571" t="s">
        <v>608</v>
      </c>
      <c r="B43" s="572"/>
      <c r="C43" s="17" t="s">
        <v>2623</v>
      </c>
      <c r="D43" s="54">
        <f>'CRI-M'!P43</f>
        <v>60000</v>
      </c>
      <c r="E43" s="55"/>
      <c r="F43" s="55">
        <f t="shared" si="0"/>
        <v>60000</v>
      </c>
    </row>
    <row r="44" spans="1:6" ht="30" x14ac:dyDescent="0.25">
      <c r="A44" s="571">
        <v>4303</v>
      </c>
      <c r="B44" s="572"/>
      <c r="C44" s="17" t="s">
        <v>2624</v>
      </c>
      <c r="D44" s="54">
        <f>'CRI-M'!P44</f>
        <v>240000</v>
      </c>
      <c r="E44" s="55"/>
      <c r="F44" s="55">
        <f t="shared" si="0"/>
        <v>240000</v>
      </c>
    </row>
    <row r="45" spans="1:6" x14ac:dyDescent="0.25">
      <c r="A45" s="571">
        <v>4304</v>
      </c>
      <c r="B45" s="572"/>
      <c r="C45" s="17" t="s">
        <v>2625</v>
      </c>
      <c r="D45" s="54">
        <f>'CRI-M'!P45</f>
        <v>480000</v>
      </c>
      <c r="E45" s="55"/>
      <c r="F45" s="55">
        <f t="shared" si="0"/>
        <v>480000</v>
      </c>
    </row>
    <row r="46" spans="1:6" x14ac:dyDescent="0.25">
      <c r="A46" s="571">
        <v>4305</v>
      </c>
      <c r="B46" s="572"/>
      <c r="C46" s="17" t="s">
        <v>2626</v>
      </c>
      <c r="D46" s="54">
        <f>'CRI-M'!P46</f>
        <v>0</v>
      </c>
      <c r="E46" s="55"/>
      <c r="F46" s="55">
        <f t="shared" si="0"/>
        <v>0</v>
      </c>
    </row>
    <row r="47" spans="1:6" ht="30" x14ac:dyDescent="0.25">
      <c r="A47" s="571">
        <v>4306</v>
      </c>
      <c r="B47" s="572"/>
      <c r="C47" s="17" t="s">
        <v>2627</v>
      </c>
      <c r="D47" s="54">
        <f>'CRI-M'!P47</f>
        <v>480000</v>
      </c>
      <c r="E47" s="55"/>
      <c r="F47" s="55">
        <f t="shared" si="0"/>
        <v>480000</v>
      </c>
    </row>
    <row r="48" spans="1:6" x14ac:dyDescent="0.25">
      <c r="A48" s="571">
        <v>4307</v>
      </c>
      <c r="B48" s="572"/>
      <c r="C48" s="17" t="s">
        <v>2628</v>
      </c>
      <c r="D48" s="54">
        <f>'CRI-M'!P48</f>
        <v>0</v>
      </c>
      <c r="E48" s="55"/>
      <c r="F48" s="55">
        <f t="shared" si="0"/>
        <v>0</v>
      </c>
    </row>
    <row r="49" spans="1:6" x14ac:dyDescent="0.25">
      <c r="A49" s="571">
        <v>4308</v>
      </c>
      <c r="B49" s="572"/>
      <c r="C49" s="17" t="s">
        <v>2629</v>
      </c>
      <c r="D49" s="54">
        <f>'CRI-M'!P49</f>
        <v>24000</v>
      </c>
      <c r="E49" s="55"/>
      <c r="F49" s="55">
        <f t="shared" si="0"/>
        <v>24000</v>
      </c>
    </row>
    <row r="50" spans="1:6" ht="30" x14ac:dyDescent="0.25">
      <c r="A50" s="571">
        <v>4309</v>
      </c>
      <c r="B50" s="572"/>
      <c r="C50" s="17" t="s">
        <v>541</v>
      </c>
      <c r="D50" s="54">
        <f>'CRI-M'!P50</f>
        <v>1000</v>
      </c>
      <c r="E50" s="55"/>
      <c r="F50" s="55">
        <f t="shared" si="0"/>
        <v>1000</v>
      </c>
    </row>
    <row r="51" spans="1:6" ht="30" x14ac:dyDescent="0.25">
      <c r="A51" s="571">
        <v>4310</v>
      </c>
      <c r="B51" s="572"/>
      <c r="C51" s="17" t="s">
        <v>2630</v>
      </c>
      <c r="D51" s="54">
        <f>'CRI-M'!P51</f>
        <v>13100000</v>
      </c>
      <c r="E51" s="55"/>
      <c r="F51" s="55">
        <f t="shared" si="0"/>
        <v>13100000</v>
      </c>
    </row>
    <row r="52" spans="1:6" x14ac:dyDescent="0.25">
      <c r="A52" s="571">
        <v>4311</v>
      </c>
      <c r="B52" s="572"/>
      <c r="C52" s="17" t="s">
        <v>2631</v>
      </c>
      <c r="D52" s="54">
        <f>'CRI-M'!P52</f>
        <v>960000</v>
      </c>
      <c r="E52" s="55"/>
      <c r="F52" s="55">
        <f t="shared" si="0"/>
        <v>960000</v>
      </c>
    </row>
    <row r="53" spans="1:6" x14ac:dyDescent="0.25">
      <c r="A53" s="571">
        <v>4312</v>
      </c>
      <c r="B53" s="572"/>
      <c r="C53" s="17" t="s">
        <v>2632</v>
      </c>
      <c r="D53" s="54">
        <f>'CRI-M'!P53</f>
        <v>10000</v>
      </c>
      <c r="E53" s="55"/>
      <c r="F53" s="55">
        <f t="shared" si="0"/>
        <v>10000</v>
      </c>
    </row>
    <row r="54" spans="1:6" x14ac:dyDescent="0.25">
      <c r="A54" s="571">
        <v>4313</v>
      </c>
      <c r="B54" s="572"/>
      <c r="C54" s="17" t="s">
        <v>2633</v>
      </c>
      <c r="D54" s="54">
        <f>'CRI-M'!P54</f>
        <v>1200000</v>
      </c>
      <c r="E54" s="55"/>
      <c r="F54" s="55">
        <f t="shared" si="0"/>
        <v>1200000</v>
      </c>
    </row>
    <row r="55" spans="1:6" x14ac:dyDescent="0.25">
      <c r="A55" s="571">
        <v>4314</v>
      </c>
      <c r="B55" s="572"/>
      <c r="C55" s="17" t="s">
        <v>2634</v>
      </c>
      <c r="D55" s="54">
        <f>'CRI-M'!P55</f>
        <v>840000</v>
      </c>
      <c r="E55" s="55"/>
      <c r="F55" s="55">
        <f t="shared" si="0"/>
        <v>840000</v>
      </c>
    </row>
    <row r="56" spans="1:6" x14ac:dyDescent="0.25">
      <c r="A56" s="53">
        <v>4400</v>
      </c>
      <c r="B56" s="582" t="s">
        <v>2635</v>
      </c>
      <c r="C56" s="583"/>
      <c r="D56" s="38">
        <f>SUM(D57)</f>
        <v>0</v>
      </c>
      <c r="E56" s="38">
        <f>SUM(E57)</f>
        <v>0</v>
      </c>
      <c r="F56" s="38">
        <f t="shared" si="0"/>
        <v>0</v>
      </c>
    </row>
    <row r="57" spans="1:6" x14ac:dyDescent="0.25">
      <c r="A57" s="571">
        <v>4401</v>
      </c>
      <c r="B57" s="572"/>
      <c r="C57" s="17" t="s">
        <v>2635</v>
      </c>
      <c r="D57" s="54">
        <f>'CRI-M'!P57</f>
        <v>0</v>
      </c>
      <c r="E57" s="55"/>
      <c r="F57" s="55">
        <f t="shared" si="0"/>
        <v>0</v>
      </c>
    </row>
    <row r="58" spans="1:6" x14ac:dyDescent="0.25">
      <c r="A58" s="53">
        <v>4500</v>
      </c>
      <c r="B58" s="582" t="s">
        <v>2636</v>
      </c>
      <c r="C58" s="583"/>
      <c r="D58" s="38">
        <f>SUM(D59:D63)</f>
        <v>198000</v>
      </c>
      <c r="E58" s="38">
        <f>SUM(E59:E63)</f>
        <v>0</v>
      </c>
      <c r="F58" s="38">
        <f t="shared" si="0"/>
        <v>198000</v>
      </c>
    </row>
    <row r="59" spans="1:6" x14ac:dyDescent="0.25">
      <c r="A59" s="571">
        <v>4501</v>
      </c>
      <c r="B59" s="572"/>
      <c r="C59" s="17" t="s">
        <v>2602</v>
      </c>
      <c r="D59" s="54">
        <f>'CRI-M'!P59</f>
        <v>180000</v>
      </c>
      <c r="E59" s="55"/>
      <c r="F59" s="55">
        <f t="shared" si="0"/>
        <v>180000</v>
      </c>
    </row>
    <row r="60" spans="1:6" x14ac:dyDescent="0.25">
      <c r="A60" s="571">
        <v>4502</v>
      </c>
      <c r="B60" s="572"/>
      <c r="C60" s="17" t="s">
        <v>2603</v>
      </c>
      <c r="D60" s="54">
        <f>'CRI-M'!P60</f>
        <v>0</v>
      </c>
      <c r="E60" s="55"/>
      <c r="F60" s="55">
        <f t="shared" si="0"/>
        <v>0</v>
      </c>
    </row>
    <row r="61" spans="1:6" x14ac:dyDescent="0.25">
      <c r="A61" s="571">
        <v>4503</v>
      </c>
      <c r="B61" s="572"/>
      <c r="C61" s="17" t="s">
        <v>2604</v>
      </c>
      <c r="D61" s="54">
        <f>'CRI-M'!P61</f>
        <v>18000</v>
      </c>
      <c r="E61" s="55"/>
      <c r="F61" s="55">
        <f t="shared" si="0"/>
        <v>18000</v>
      </c>
    </row>
    <row r="62" spans="1:6" x14ac:dyDescent="0.25">
      <c r="A62" s="571">
        <v>4504</v>
      </c>
      <c r="B62" s="572"/>
      <c r="C62" s="17" t="s">
        <v>2605</v>
      </c>
      <c r="D62" s="54">
        <f>'CRI-M'!P62</f>
        <v>0</v>
      </c>
      <c r="E62" s="55"/>
      <c r="F62" s="55">
        <f t="shared" si="0"/>
        <v>0</v>
      </c>
    </row>
    <row r="63" spans="1:6" x14ac:dyDescent="0.25">
      <c r="A63" s="571">
        <v>4509</v>
      </c>
      <c r="B63" s="572"/>
      <c r="C63" s="17" t="s">
        <v>2606</v>
      </c>
      <c r="D63" s="54">
        <f>'CRI-M'!P63</f>
        <v>0</v>
      </c>
      <c r="E63" s="55"/>
      <c r="F63" s="55">
        <f t="shared" si="0"/>
        <v>0</v>
      </c>
    </row>
    <row r="64" spans="1:6" ht="30" customHeight="1" x14ac:dyDescent="0.25">
      <c r="A64" s="53">
        <v>4900</v>
      </c>
      <c r="B64" s="582" t="s">
        <v>3004</v>
      </c>
      <c r="C64" s="583"/>
      <c r="D64" s="56">
        <f>SUM(D65)</f>
        <v>0</v>
      </c>
      <c r="E64" s="56">
        <f>SUM(E65)</f>
        <v>0</v>
      </c>
      <c r="F64" s="56">
        <f t="shared" ref="F64:F65" si="2">D64+E64</f>
        <v>0</v>
      </c>
    </row>
    <row r="65" spans="1:6" ht="30" x14ac:dyDescent="0.25">
      <c r="A65" s="571">
        <v>4901</v>
      </c>
      <c r="B65" s="572"/>
      <c r="C65" s="17" t="s">
        <v>3004</v>
      </c>
      <c r="D65" s="54">
        <f>'CRI-M'!P65</f>
        <v>0</v>
      </c>
      <c r="E65" s="55"/>
      <c r="F65" s="55">
        <f t="shared" si="2"/>
        <v>0</v>
      </c>
    </row>
    <row r="66" spans="1:6" x14ac:dyDescent="0.25">
      <c r="A66" s="51">
        <v>5000</v>
      </c>
      <c r="B66" s="584" t="s">
        <v>2637</v>
      </c>
      <c r="C66" s="585"/>
      <c r="D66" s="52">
        <f>D67+D70</f>
        <v>480000</v>
      </c>
      <c r="E66" s="52">
        <f>E67+E70</f>
        <v>0</v>
      </c>
      <c r="F66" s="52">
        <f t="shared" si="0"/>
        <v>480000</v>
      </c>
    </row>
    <row r="67" spans="1:6" x14ac:dyDescent="0.25">
      <c r="A67" s="53">
        <v>5100</v>
      </c>
      <c r="B67" s="582" t="s">
        <v>2637</v>
      </c>
      <c r="C67" s="583"/>
      <c r="D67" s="38">
        <f>SUM(D68:D69)</f>
        <v>480000</v>
      </c>
      <c r="E67" s="38">
        <f>SUM(E68:E69)</f>
        <v>0</v>
      </c>
      <c r="F67" s="38">
        <f t="shared" si="0"/>
        <v>480000</v>
      </c>
    </row>
    <row r="68" spans="1:6" ht="15" customHeight="1" x14ac:dyDescent="0.25">
      <c r="A68" s="571">
        <v>5101</v>
      </c>
      <c r="B68" s="572"/>
      <c r="C68" s="17" t="s">
        <v>2638</v>
      </c>
      <c r="D68" s="54">
        <f>'CRI-M'!P68</f>
        <v>0</v>
      </c>
      <c r="E68" s="55"/>
      <c r="F68" s="55">
        <f t="shared" si="0"/>
        <v>0</v>
      </c>
    </row>
    <row r="69" spans="1:6" x14ac:dyDescent="0.25">
      <c r="A69" s="571">
        <v>5102</v>
      </c>
      <c r="B69" s="572"/>
      <c r="C69" s="17" t="s">
        <v>2639</v>
      </c>
      <c r="D69" s="54">
        <f>'CRI-M'!P69</f>
        <v>480000</v>
      </c>
      <c r="E69" s="55"/>
      <c r="F69" s="55">
        <f t="shared" si="0"/>
        <v>480000</v>
      </c>
    </row>
    <row r="70" spans="1:6" x14ac:dyDescent="0.25">
      <c r="A70" s="53">
        <v>5200</v>
      </c>
      <c r="B70" s="582" t="s">
        <v>2640</v>
      </c>
      <c r="C70" s="583"/>
      <c r="D70" s="38"/>
      <c r="E70" s="38"/>
      <c r="F70" s="38">
        <f t="shared" si="0"/>
        <v>0</v>
      </c>
    </row>
    <row r="71" spans="1:6" ht="30" customHeight="1" x14ac:dyDescent="0.25">
      <c r="A71" s="53">
        <v>5900</v>
      </c>
      <c r="B71" s="582" t="s">
        <v>3005</v>
      </c>
      <c r="C71" s="583"/>
      <c r="D71" s="56">
        <f>SUM(D72)</f>
        <v>0</v>
      </c>
      <c r="E71" s="56">
        <f>SUM(E72)</f>
        <v>0</v>
      </c>
      <c r="F71" s="56">
        <f t="shared" si="0"/>
        <v>0</v>
      </c>
    </row>
    <row r="72" spans="1:6" ht="30" x14ac:dyDescent="0.25">
      <c r="A72" s="571">
        <v>5901</v>
      </c>
      <c r="B72" s="572"/>
      <c r="C72" s="17" t="s">
        <v>3005</v>
      </c>
      <c r="D72" s="54">
        <f>'CRI-M'!P72</f>
        <v>0</v>
      </c>
      <c r="E72" s="55"/>
      <c r="F72" s="55">
        <f t="shared" si="0"/>
        <v>0</v>
      </c>
    </row>
    <row r="73" spans="1:6" x14ac:dyDescent="0.25">
      <c r="A73" s="51">
        <v>6000</v>
      </c>
      <c r="B73" s="584" t="s">
        <v>2739</v>
      </c>
      <c r="C73" s="585"/>
      <c r="D73" s="52">
        <f>D74+D78+D81</f>
        <v>508000</v>
      </c>
      <c r="E73" s="52">
        <f>E74+E78+E81</f>
        <v>0</v>
      </c>
      <c r="F73" s="52">
        <f t="shared" si="0"/>
        <v>508000</v>
      </c>
    </row>
    <row r="74" spans="1:6" x14ac:dyDescent="0.25">
      <c r="A74" s="53">
        <v>6100</v>
      </c>
      <c r="B74" s="582" t="s">
        <v>2641</v>
      </c>
      <c r="C74" s="583"/>
      <c r="D74" s="38">
        <f>SUM(D75:D77)</f>
        <v>490000</v>
      </c>
      <c r="E74" s="38">
        <f>SUM(E75:E77)</f>
        <v>0</v>
      </c>
      <c r="F74" s="38">
        <f t="shared" si="0"/>
        <v>490000</v>
      </c>
    </row>
    <row r="75" spans="1:6" x14ac:dyDescent="0.25">
      <c r="A75" s="571">
        <v>6101</v>
      </c>
      <c r="B75" s="572"/>
      <c r="C75" s="17" t="s">
        <v>2642</v>
      </c>
      <c r="D75" s="54">
        <f>'CRI-M'!P75</f>
        <v>0</v>
      </c>
      <c r="E75" s="55"/>
      <c r="F75" s="55">
        <f t="shared" ref="F75:F140" si="3">D75+E75</f>
        <v>0</v>
      </c>
    </row>
    <row r="76" spans="1:6" x14ac:dyDescent="0.25">
      <c r="A76" s="571">
        <v>6102</v>
      </c>
      <c r="B76" s="572"/>
      <c r="C76" s="17" t="s">
        <v>2643</v>
      </c>
      <c r="D76" s="54">
        <f>'CRI-M'!P76</f>
        <v>0</v>
      </c>
      <c r="E76" s="55"/>
      <c r="F76" s="55">
        <f t="shared" si="3"/>
        <v>0</v>
      </c>
    </row>
    <row r="77" spans="1:6" x14ac:dyDescent="0.25">
      <c r="A77" s="571">
        <v>6103</v>
      </c>
      <c r="B77" s="572"/>
      <c r="C77" s="17" t="s">
        <v>2644</v>
      </c>
      <c r="D77" s="54">
        <f>'CRI-M'!P77</f>
        <v>490000</v>
      </c>
      <c r="E77" s="55"/>
      <c r="F77" s="55">
        <f t="shared" si="3"/>
        <v>490000</v>
      </c>
    </row>
    <row r="78" spans="1:6" x14ac:dyDescent="0.25">
      <c r="A78" s="53">
        <v>6200</v>
      </c>
      <c r="B78" s="582" t="s">
        <v>2645</v>
      </c>
      <c r="C78" s="583"/>
      <c r="D78" s="38">
        <f>SUM(D79:D80)</f>
        <v>0</v>
      </c>
      <c r="E78" s="38">
        <f>SUM(E79:E80)</f>
        <v>0</v>
      </c>
      <c r="F78" s="38">
        <f t="shared" si="3"/>
        <v>0</v>
      </c>
    </row>
    <row r="79" spans="1:6" x14ac:dyDescent="0.25">
      <c r="A79" s="571" t="s">
        <v>609</v>
      </c>
      <c r="B79" s="572"/>
      <c r="C79" s="21" t="s">
        <v>2646</v>
      </c>
      <c r="D79" s="54">
        <f>'CRI-M'!P79</f>
        <v>0</v>
      </c>
      <c r="E79" s="55"/>
      <c r="F79" s="55">
        <f t="shared" si="3"/>
        <v>0</v>
      </c>
    </row>
    <row r="80" spans="1:6" x14ac:dyDescent="0.25">
      <c r="A80" s="571">
        <v>6202</v>
      </c>
      <c r="B80" s="572"/>
      <c r="C80" s="21" t="s">
        <v>2647</v>
      </c>
      <c r="D80" s="54">
        <f>'CRI-M'!P80</f>
        <v>0</v>
      </c>
      <c r="E80" s="55"/>
      <c r="F80" s="55">
        <f t="shared" si="3"/>
        <v>0</v>
      </c>
    </row>
    <row r="81" spans="1:6" x14ac:dyDescent="0.25">
      <c r="A81" s="53">
        <v>6300</v>
      </c>
      <c r="B81" s="582" t="s">
        <v>2648</v>
      </c>
      <c r="C81" s="583"/>
      <c r="D81" s="38">
        <f>SUM(D82:D86)</f>
        <v>18000</v>
      </c>
      <c r="E81" s="38">
        <f>SUM(E82:E86)</f>
        <v>0</v>
      </c>
      <c r="F81" s="38">
        <f t="shared" si="3"/>
        <v>18000</v>
      </c>
    </row>
    <row r="82" spans="1:6" x14ac:dyDescent="0.25">
      <c r="A82" s="571">
        <v>6301</v>
      </c>
      <c r="B82" s="572"/>
      <c r="C82" s="17" t="s">
        <v>2602</v>
      </c>
      <c r="D82" s="54">
        <f>'CRI-M'!P82</f>
        <v>0</v>
      </c>
      <c r="E82" s="55"/>
      <c r="F82" s="55">
        <f t="shared" si="3"/>
        <v>0</v>
      </c>
    </row>
    <row r="83" spans="1:6" x14ac:dyDescent="0.25">
      <c r="A83" s="571">
        <v>6302</v>
      </c>
      <c r="B83" s="572"/>
      <c r="C83" s="17" t="s">
        <v>2603</v>
      </c>
      <c r="D83" s="54">
        <f>'CRI-M'!P83</f>
        <v>0</v>
      </c>
      <c r="E83" s="55"/>
      <c r="F83" s="55">
        <f t="shared" si="3"/>
        <v>0</v>
      </c>
    </row>
    <row r="84" spans="1:6" x14ac:dyDescent="0.25">
      <c r="A84" s="571">
        <v>6303</v>
      </c>
      <c r="B84" s="572"/>
      <c r="C84" s="17" t="s">
        <v>2604</v>
      </c>
      <c r="D84" s="54">
        <f>'CRI-M'!P84</f>
        <v>18000</v>
      </c>
      <c r="E84" s="55"/>
      <c r="F84" s="55">
        <f t="shared" si="3"/>
        <v>18000</v>
      </c>
    </row>
    <row r="85" spans="1:6" x14ac:dyDescent="0.25">
      <c r="A85" s="571">
        <v>6304</v>
      </c>
      <c r="B85" s="572"/>
      <c r="C85" s="17" t="s">
        <v>2605</v>
      </c>
      <c r="D85" s="54">
        <f>'CRI-M'!P85</f>
        <v>0</v>
      </c>
      <c r="E85" s="55"/>
      <c r="F85" s="55">
        <f t="shared" si="3"/>
        <v>0</v>
      </c>
    </row>
    <row r="86" spans="1:6" x14ac:dyDescent="0.25">
      <c r="A86" s="571">
        <v>6309</v>
      </c>
      <c r="B86" s="572"/>
      <c r="C86" s="17" t="s">
        <v>2606</v>
      </c>
      <c r="D86" s="54">
        <f>'CRI-M'!P86</f>
        <v>0</v>
      </c>
      <c r="E86" s="55"/>
      <c r="F86" s="55">
        <f t="shared" si="3"/>
        <v>0</v>
      </c>
    </row>
    <row r="87" spans="1:6" ht="30" customHeight="1" x14ac:dyDescent="0.25">
      <c r="A87" s="53">
        <v>6900</v>
      </c>
      <c r="B87" s="582" t="s">
        <v>3006</v>
      </c>
      <c r="C87" s="583"/>
      <c r="D87" s="56">
        <f>SUM(D88)</f>
        <v>0</v>
      </c>
      <c r="E87" s="56">
        <f>SUM(E88)</f>
        <v>0</v>
      </c>
      <c r="F87" s="56">
        <f t="shared" si="3"/>
        <v>0</v>
      </c>
    </row>
    <row r="88" spans="1:6" ht="45" x14ac:dyDescent="0.25">
      <c r="A88" s="571">
        <v>6901</v>
      </c>
      <c r="B88" s="572"/>
      <c r="C88" s="17" t="s">
        <v>3006</v>
      </c>
      <c r="D88" s="54">
        <f>'CRI-M'!P88</f>
        <v>0</v>
      </c>
      <c r="E88" s="55"/>
      <c r="F88" s="55">
        <f t="shared" si="3"/>
        <v>0</v>
      </c>
    </row>
    <row r="89" spans="1:6" ht="30" customHeight="1" x14ac:dyDescent="0.25">
      <c r="A89" s="51">
        <v>7000</v>
      </c>
      <c r="B89" s="586" t="s">
        <v>2740</v>
      </c>
      <c r="C89" s="587"/>
      <c r="D89" s="52">
        <f>D90+D92+D93+D95+D96+D97+D98+D100+D101</f>
        <v>0</v>
      </c>
      <c r="E89" s="52">
        <f>E90+E92+E93+E95+E96+E97+E98+E100+E101</f>
        <v>0</v>
      </c>
      <c r="F89" s="52">
        <f t="shared" si="3"/>
        <v>0</v>
      </c>
    </row>
    <row r="90" spans="1:6" ht="30" customHeight="1" x14ac:dyDescent="0.25">
      <c r="A90" s="57">
        <v>7100</v>
      </c>
      <c r="B90" s="582" t="s">
        <v>2649</v>
      </c>
      <c r="C90" s="583"/>
      <c r="D90" s="38">
        <f>SUM(D91)</f>
        <v>0</v>
      </c>
      <c r="E90" s="38">
        <f>SUM(E91)</f>
        <v>0</v>
      </c>
      <c r="F90" s="38">
        <f t="shared" si="3"/>
        <v>0</v>
      </c>
    </row>
    <row r="91" spans="1:6" ht="30" customHeight="1" x14ac:dyDescent="0.25">
      <c r="A91" s="571">
        <v>7101</v>
      </c>
      <c r="B91" s="572"/>
      <c r="C91" s="17" t="s">
        <v>2649</v>
      </c>
      <c r="D91" s="54">
        <f>'CRI-M'!P91</f>
        <v>0</v>
      </c>
      <c r="E91" s="55"/>
      <c r="F91" s="55">
        <f t="shared" si="3"/>
        <v>0</v>
      </c>
    </row>
    <row r="92" spans="1:6" ht="30" customHeight="1" x14ac:dyDescent="0.25">
      <c r="A92" s="57">
        <v>7200</v>
      </c>
      <c r="B92" s="582" t="s">
        <v>2650</v>
      </c>
      <c r="C92" s="583"/>
      <c r="D92" s="38"/>
      <c r="E92" s="38"/>
      <c r="F92" s="38">
        <f t="shared" si="3"/>
        <v>0</v>
      </c>
    </row>
    <row r="93" spans="1:6" ht="30" customHeight="1" x14ac:dyDescent="0.25">
      <c r="A93" s="57">
        <v>7300</v>
      </c>
      <c r="B93" s="582" t="s">
        <v>2651</v>
      </c>
      <c r="C93" s="583"/>
      <c r="D93" s="38">
        <f>SUM(D94)</f>
        <v>0</v>
      </c>
      <c r="E93" s="38">
        <f>SUM(E94)</f>
        <v>0</v>
      </c>
      <c r="F93" s="38">
        <f t="shared" si="3"/>
        <v>0</v>
      </c>
    </row>
    <row r="94" spans="1:6" ht="30" customHeight="1" x14ac:dyDescent="0.25">
      <c r="A94" s="571">
        <v>7301</v>
      </c>
      <c r="B94" s="572"/>
      <c r="C94" s="17" t="s">
        <v>2651</v>
      </c>
      <c r="D94" s="54">
        <f>'CRI-M'!P94</f>
        <v>0</v>
      </c>
      <c r="E94" s="55"/>
      <c r="F94" s="55">
        <f t="shared" si="3"/>
        <v>0</v>
      </c>
    </row>
    <row r="95" spans="1:6" ht="45" customHeight="1" x14ac:dyDescent="0.25">
      <c r="A95" s="57">
        <v>7400</v>
      </c>
      <c r="B95" s="582" t="s">
        <v>2652</v>
      </c>
      <c r="C95" s="583"/>
      <c r="D95" s="38"/>
      <c r="E95" s="38"/>
      <c r="F95" s="38">
        <f t="shared" si="3"/>
        <v>0</v>
      </c>
    </row>
    <row r="96" spans="1:6" ht="45" customHeight="1" x14ac:dyDescent="0.25">
      <c r="A96" s="57">
        <v>7500</v>
      </c>
      <c r="B96" s="582" t="s">
        <v>2653</v>
      </c>
      <c r="C96" s="583"/>
      <c r="D96" s="38"/>
      <c r="E96" s="38"/>
      <c r="F96" s="38">
        <f t="shared" si="3"/>
        <v>0</v>
      </c>
    </row>
    <row r="97" spans="1:6" ht="45" customHeight="1" x14ac:dyDescent="0.25">
      <c r="A97" s="57">
        <v>7600</v>
      </c>
      <c r="B97" s="582" t="s">
        <v>2654</v>
      </c>
      <c r="C97" s="583"/>
      <c r="D97" s="38"/>
      <c r="E97" s="38"/>
      <c r="F97" s="38">
        <f t="shared" si="3"/>
        <v>0</v>
      </c>
    </row>
    <row r="98" spans="1:6" ht="30" customHeight="1" x14ac:dyDescent="0.25">
      <c r="A98" s="57">
        <v>7700</v>
      </c>
      <c r="B98" s="582" t="s">
        <v>2655</v>
      </c>
      <c r="C98" s="583"/>
      <c r="D98" s="38">
        <f>SUM(D99)</f>
        <v>0</v>
      </c>
      <c r="E98" s="38">
        <f>SUM(E99)</f>
        <v>0</v>
      </c>
      <c r="F98" s="38">
        <f t="shared" si="3"/>
        <v>0</v>
      </c>
    </row>
    <row r="99" spans="1:6" ht="30" customHeight="1" x14ac:dyDescent="0.25">
      <c r="A99" s="571">
        <v>7701</v>
      </c>
      <c r="B99" s="572"/>
      <c r="C99" s="17" t="s">
        <v>2655</v>
      </c>
      <c r="D99" s="54">
        <f>'CRI-M'!P99</f>
        <v>0</v>
      </c>
      <c r="E99" s="55"/>
      <c r="F99" s="55">
        <f t="shared" si="3"/>
        <v>0</v>
      </c>
    </row>
    <row r="100" spans="1:6" ht="30" customHeight="1" x14ac:dyDescent="0.25">
      <c r="A100" s="57">
        <v>7800</v>
      </c>
      <c r="B100" s="582" t="s">
        <v>2656</v>
      </c>
      <c r="C100" s="583"/>
      <c r="D100" s="38"/>
      <c r="E100" s="38"/>
      <c r="F100" s="38">
        <f t="shared" si="3"/>
        <v>0</v>
      </c>
    </row>
    <row r="101" spans="1:6" x14ac:dyDescent="0.25">
      <c r="A101" s="57">
        <v>7900</v>
      </c>
      <c r="B101" s="582" t="s">
        <v>2657</v>
      </c>
      <c r="C101" s="583"/>
      <c r="D101" s="38">
        <f>SUM(D102)</f>
        <v>0</v>
      </c>
      <c r="E101" s="38">
        <f>SUM(E102)</f>
        <v>0</v>
      </c>
      <c r="F101" s="38">
        <f t="shared" si="3"/>
        <v>0</v>
      </c>
    </row>
    <row r="102" spans="1:6" ht="15" customHeight="1" x14ac:dyDescent="0.25">
      <c r="A102" s="571">
        <v>7901</v>
      </c>
      <c r="B102" s="572"/>
      <c r="C102" s="17" t="s">
        <v>566</v>
      </c>
      <c r="D102" s="54">
        <f>'CRI-M'!P102</f>
        <v>0</v>
      </c>
      <c r="E102" s="55"/>
      <c r="F102" s="55">
        <f t="shared" si="3"/>
        <v>0</v>
      </c>
    </row>
    <row r="103" spans="1:6" ht="30" customHeight="1" x14ac:dyDescent="0.25">
      <c r="A103" s="51">
        <v>8000</v>
      </c>
      <c r="B103" s="584" t="s">
        <v>2741</v>
      </c>
      <c r="C103" s="585"/>
      <c r="D103" s="52">
        <f>D104+D117+D120+D125+D131</f>
        <v>61252000</v>
      </c>
      <c r="E103" s="52">
        <f>E104+E117+E120+E125+E131</f>
        <v>33400000</v>
      </c>
      <c r="F103" s="52">
        <f t="shared" si="3"/>
        <v>94652000</v>
      </c>
    </row>
    <row r="104" spans="1:6" x14ac:dyDescent="0.25">
      <c r="A104" s="53">
        <v>8100</v>
      </c>
      <c r="B104" s="582" t="s">
        <v>2543</v>
      </c>
      <c r="C104" s="583"/>
      <c r="D104" s="38">
        <f>SUM(D105:D116)</f>
        <v>59552000</v>
      </c>
      <c r="E104" s="38">
        <f>SUM(E105:E116)</f>
        <v>0</v>
      </c>
      <c r="F104" s="38">
        <f t="shared" si="3"/>
        <v>59552000</v>
      </c>
    </row>
    <row r="105" spans="1:6" x14ac:dyDescent="0.25">
      <c r="A105" s="571">
        <v>8101</v>
      </c>
      <c r="B105" s="572"/>
      <c r="C105" s="17" t="s">
        <v>2658</v>
      </c>
      <c r="D105" s="54">
        <f>'CRI-M'!P105</f>
        <v>48000000</v>
      </c>
      <c r="E105" s="55"/>
      <c r="F105" s="55">
        <f t="shared" si="3"/>
        <v>48000000</v>
      </c>
    </row>
    <row r="106" spans="1:6" x14ac:dyDescent="0.25">
      <c r="A106" s="571">
        <v>8102</v>
      </c>
      <c r="B106" s="572"/>
      <c r="C106" s="17" t="s">
        <v>2659</v>
      </c>
      <c r="D106" s="54">
        <f>'CRI-M'!P106</f>
        <v>6000000</v>
      </c>
      <c r="E106" s="55"/>
      <c r="F106" s="55">
        <f t="shared" si="3"/>
        <v>6000000</v>
      </c>
    </row>
    <row r="107" spans="1:6" x14ac:dyDescent="0.25">
      <c r="A107" s="571">
        <v>8103</v>
      </c>
      <c r="B107" s="572"/>
      <c r="C107" s="17" t="s">
        <v>2660</v>
      </c>
      <c r="D107" s="54">
        <f>'CRI-M'!P107</f>
        <v>2364000</v>
      </c>
      <c r="E107" s="55"/>
      <c r="F107" s="55">
        <f t="shared" si="3"/>
        <v>2364000</v>
      </c>
    </row>
    <row r="108" spans="1:6" x14ac:dyDescent="0.25">
      <c r="A108" s="571">
        <v>8104</v>
      </c>
      <c r="B108" s="572"/>
      <c r="C108" s="17" t="s">
        <v>2661</v>
      </c>
      <c r="D108" s="54">
        <f>'CRI-M'!P108</f>
        <v>200000</v>
      </c>
      <c r="E108" s="55"/>
      <c r="F108" s="55">
        <f t="shared" si="3"/>
        <v>200000</v>
      </c>
    </row>
    <row r="109" spans="1:6" x14ac:dyDescent="0.25">
      <c r="A109" s="571">
        <v>8105</v>
      </c>
      <c r="B109" s="572"/>
      <c r="C109" s="17" t="s">
        <v>2662</v>
      </c>
      <c r="D109" s="54">
        <f>'CRI-M'!P109</f>
        <v>0</v>
      </c>
      <c r="E109" s="55"/>
      <c r="F109" s="55">
        <f t="shared" si="3"/>
        <v>0</v>
      </c>
    </row>
    <row r="110" spans="1:6" x14ac:dyDescent="0.25">
      <c r="A110" s="571">
        <v>8106</v>
      </c>
      <c r="B110" s="572"/>
      <c r="C110" s="17" t="s">
        <v>2663</v>
      </c>
      <c r="D110" s="54">
        <f>'CRI-M'!P110</f>
        <v>2688000</v>
      </c>
      <c r="E110" s="55"/>
      <c r="F110" s="55">
        <f t="shared" si="3"/>
        <v>2688000</v>
      </c>
    </row>
    <row r="111" spans="1:6" x14ac:dyDescent="0.25">
      <c r="A111" s="571">
        <v>8107</v>
      </c>
      <c r="B111" s="572"/>
      <c r="C111" s="17" t="s">
        <v>2664</v>
      </c>
      <c r="D111" s="54">
        <f>'CRI-M'!P111</f>
        <v>0</v>
      </c>
      <c r="E111" s="55"/>
      <c r="F111" s="55">
        <f t="shared" si="3"/>
        <v>0</v>
      </c>
    </row>
    <row r="112" spans="1:6" x14ac:dyDescent="0.25">
      <c r="A112" s="571">
        <v>8108</v>
      </c>
      <c r="B112" s="572"/>
      <c r="C112" s="17" t="s">
        <v>2665</v>
      </c>
      <c r="D112" s="54">
        <f>'CRI-M'!P112</f>
        <v>0</v>
      </c>
      <c r="E112" s="55"/>
      <c r="F112" s="55">
        <f t="shared" si="3"/>
        <v>0</v>
      </c>
    </row>
    <row r="113" spans="1:6" x14ac:dyDescent="0.25">
      <c r="A113" s="571">
        <v>8109</v>
      </c>
      <c r="B113" s="572"/>
      <c r="C113" s="17" t="s">
        <v>2666</v>
      </c>
      <c r="D113" s="54">
        <f>'CRI-M'!P113</f>
        <v>0</v>
      </c>
      <c r="E113" s="55"/>
      <c r="F113" s="55">
        <f t="shared" si="3"/>
        <v>0</v>
      </c>
    </row>
    <row r="114" spans="1:6" x14ac:dyDescent="0.25">
      <c r="A114" s="571">
        <v>8110</v>
      </c>
      <c r="B114" s="572"/>
      <c r="C114" s="17" t="s">
        <v>2667</v>
      </c>
      <c r="D114" s="54">
        <f>'CRI-M'!P114</f>
        <v>0</v>
      </c>
      <c r="E114" s="55"/>
      <c r="F114" s="55">
        <f t="shared" si="3"/>
        <v>0</v>
      </c>
    </row>
    <row r="115" spans="1:6" ht="30" x14ac:dyDescent="0.25">
      <c r="A115" s="571">
        <v>8111</v>
      </c>
      <c r="B115" s="572"/>
      <c r="C115" s="17" t="s">
        <v>2668</v>
      </c>
      <c r="D115" s="54">
        <f>'CRI-M'!P115</f>
        <v>0</v>
      </c>
      <c r="E115" s="55"/>
      <c r="F115" s="55">
        <f t="shared" si="3"/>
        <v>0</v>
      </c>
    </row>
    <row r="116" spans="1:6" x14ac:dyDescent="0.25">
      <c r="A116" s="571">
        <v>8112</v>
      </c>
      <c r="B116" s="572"/>
      <c r="C116" s="17" t="s">
        <v>2669</v>
      </c>
      <c r="D116" s="54">
        <f>'CRI-M'!P116</f>
        <v>300000</v>
      </c>
      <c r="E116" s="55"/>
      <c r="F116" s="55">
        <f t="shared" si="3"/>
        <v>300000</v>
      </c>
    </row>
    <row r="117" spans="1:6" x14ac:dyDescent="0.25">
      <c r="A117" s="53">
        <v>8200</v>
      </c>
      <c r="B117" s="582" t="s">
        <v>2550</v>
      </c>
      <c r="C117" s="583"/>
      <c r="D117" s="38">
        <f>SUM(D118:D119)</f>
        <v>0</v>
      </c>
      <c r="E117" s="38">
        <f>SUM(E118:E119)</f>
        <v>33400000</v>
      </c>
      <c r="F117" s="38">
        <f t="shared" si="3"/>
        <v>33400000</v>
      </c>
    </row>
    <row r="118" spans="1:6" x14ac:dyDescent="0.25">
      <c r="A118" s="571">
        <v>8201</v>
      </c>
      <c r="B118" s="572"/>
      <c r="C118" s="17" t="s">
        <v>2670</v>
      </c>
      <c r="D118" s="55"/>
      <c r="E118" s="54">
        <f>'CRI-M'!P118</f>
        <v>10600000</v>
      </c>
      <c r="F118" s="55">
        <f t="shared" si="3"/>
        <v>10600000</v>
      </c>
    </row>
    <row r="119" spans="1:6" x14ac:dyDescent="0.25">
      <c r="A119" s="571">
        <v>8202</v>
      </c>
      <c r="B119" s="572"/>
      <c r="C119" s="17" t="s">
        <v>2671</v>
      </c>
      <c r="D119" s="55"/>
      <c r="E119" s="54">
        <f>'CRI-M'!P119</f>
        <v>22800000</v>
      </c>
      <c r="F119" s="55">
        <f t="shared" si="3"/>
        <v>22800000</v>
      </c>
    </row>
    <row r="120" spans="1:6" x14ac:dyDescent="0.25">
      <c r="A120" s="53">
        <v>8300</v>
      </c>
      <c r="B120" s="582" t="s">
        <v>2556</v>
      </c>
      <c r="C120" s="583"/>
      <c r="D120" s="38">
        <f>SUM(D121:D124)</f>
        <v>0</v>
      </c>
      <c r="E120" s="38">
        <f>SUM(E121:E124)</f>
        <v>0</v>
      </c>
      <c r="F120" s="38">
        <f t="shared" si="3"/>
        <v>0</v>
      </c>
    </row>
    <row r="121" spans="1:6" ht="15" customHeight="1" x14ac:dyDescent="0.25">
      <c r="A121" s="571">
        <v>8301</v>
      </c>
      <c r="B121" s="572"/>
      <c r="C121" s="21" t="s">
        <v>2672</v>
      </c>
      <c r="D121" s="55"/>
      <c r="E121" s="54">
        <f>'CRI-M'!P121</f>
        <v>0</v>
      </c>
      <c r="F121" s="55">
        <f t="shared" si="3"/>
        <v>0</v>
      </c>
    </row>
    <row r="122" spans="1:6" ht="15" customHeight="1" x14ac:dyDescent="0.25">
      <c r="A122" s="571">
        <v>8302</v>
      </c>
      <c r="B122" s="572"/>
      <c r="C122" s="21" t="s">
        <v>2673</v>
      </c>
      <c r="D122" s="55"/>
      <c r="E122" s="54">
        <f>'CRI-M'!P122</f>
        <v>0</v>
      </c>
      <c r="F122" s="55">
        <f t="shared" si="3"/>
        <v>0</v>
      </c>
    </row>
    <row r="123" spans="1:6" ht="15" customHeight="1" x14ac:dyDescent="0.25">
      <c r="A123" s="571">
        <v>8303</v>
      </c>
      <c r="B123" s="572"/>
      <c r="C123" s="21" t="s">
        <v>2674</v>
      </c>
      <c r="D123" s="55"/>
      <c r="E123" s="54">
        <f>'CRI-M'!P123</f>
        <v>0</v>
      </c>
      <c r="F123" s="55">
        <f t="shared" si="3"/>
        <v>0</v>
      </c>
    </row>
    <row r="124" spans="1:6" ht="15" customHeight="1" x14ac:dyDescent="0.25">
      <c r="A124" s="571">
        <v>8304</v>
      </c>
      <c r="B124" s="572"/>
      <c r="C124" s="21" t="s">
        <v>2742</v>
      </c>
      <c r="D124" s="54">
        <f>'CRI-M'!P124</f>
        <v>0</v>
      </c>
      <c r="E124" s="54">
        <f>'CRI-M'!P125+'CRI-M'!P126</f>
        <v>0</v>
      </c>
      <c r="F124" s="55">
        <f t="shared" si="3"/>
        <v>0</v>
      </c>
    </row>
    <row r="125" spans="1:6" x14ac:dyDescent="0.25">
      <c r="A125" s="53">
        <v>8400</v>
      </c>
      <c r="B125" s="582" t="s">
        <v>2675</v>
      </c>
      <c r="C125" s="583"/>
      <c r="D125" s="38">
        <f>SUM(D126:D130)</f>
        <v>1700000</v>
      </c>
      <c r="E125" s="38">
        <f>SUM(E126:E130)</f>
        <v>0</v>
      </c>
      <c r="F125" s="38">
        <f t="shared" si="3"/>
        <v>1700000</v>
      </c>
    </row>
    <row r="126" spans="1:6" x14ac:dyDescent="0.25">
      <c r="A126" s="571">
        <v>8401</v>
      </c>
      <c r="B126" s="572"/>
      <c r="C126" s="21" t="s">
        <v>2676</v>
      </c>
      <c r="D126" s="54">
        <f>'CRI-M'!P128</f>
        <v>0</v>
      </c>
      <c r="E126" s="55"/>
      <c r="F126" s="55">
        <f t="shared" si="3"/>
        <v>0</v>
      </c>
    </row>
    <row r="127" spans="1:6" x14ac:dyDescent="0.25">
      <c r="A127" s="571">
        <v>8402</v>
      </c>
      <c r="B127" s="572"/>
      <c r="C127" s="21" t="s">
        <v>2677</v>
      </c>
      <c r="D127" s="54">
        <f>'CRI-M'!P129</f>
        <v>250000</v>
      </c>
      <c r="E127" s="55"/>
      <c r="F127" s="55">
        <f t="shared" si="3"/>
        <v>250000</v>
      </c>
    </row>
    <row r="128" spans="1:6" x14ac:dyDescent="0.25">
      <c r="A128" s="571">
        <v>8403</v>
      </c>
      <c r="B128" s="572"/>
      <c r="C128" s="21" t="s">
        <v>2678</v>
      </c>
      <c r="D128" s="54">
        <f>'CRI-M'!P130</f>
        <v>1200000</v>
      </c>
      <c r="E128" s="55"/>
      <c r="F128" s="55">
        <f t="shared" si="3"/>
        <v>1200000</v>
      </c>
    </row>
    <row r="129" spans="1:6" x14ac:dyDescent="0.25">
      <c r="A129" s="571">
        <v>8404</v>
      </c>
      <c r="B129" s="572"/>
      <c r="C129" s="21" t="s">
        <v>2679</v>
      </c>
      <c r="D129" s="54">
        <f>'CRI-M'!P131</f>
        <v>0</v>
      </c>
      <c r="E129" s="55"/>
      <c r="F129" s="55">
        <f t="shared" si="3"/>
        <v>0</v>
      </c>
    </row>
    <row r="130" spans="1:6" x14ac:dyDescent="0.25">
      <c r="A130" s="571">
        <v>8405</v>
      </c>
      <c r="B130" s="572"/>
      <c r="C130" s="21" t="s">
        <v>2680</v>
      </c>
      <c r="D130" s="54">
        <f>'CRI-M'!P132</f>
        <v>250000</v>
      </c>
      <c r="E130" s="55"/>
      <c r="F130" s="55">
        <f t="shared" si="3"/>
        <v>250000</v>
      </c>
    </row>
    <row r="131" spans="1:6" x14ac:dyDescent="0.25">
      <c r="A131" s="53">
        <v>8500</v>
      </c>
      <c r="B131" s="582" t="s">
        <v>2681</v>
      </c>
      <c r="C131" s="583"/>
      <c r="D131" s="38">
        <f>SUM(D132:D133)</f>
        <v>0</v>
      </c>
      <c r="E131" s="38">
        <f>SUM(E132:E133)</f>
        <v>0</v>
      </c>
      <c r="F131" s="38">
        <f t="shared" si="3"/>
        <v>0</v>
      </c>
    </row>
    <row r="132" spans="1:6" ht="30" x14ac:dyDescent="0.25">
      <c r="A132" s="571">
        <v>8501</v>
      </c>
      <c r="B132" s="572"/>
      <c r="C132" s="21" t="s">
        <v>2682</v>
      </c>
      <c r="D132" s="55"/>
      <c r="E132" s="54">
        <f>'CRI-M'!P134</f>
        <v>0</v>
      </c>
      <c r="F132" s="55">
        <f t="shared" si="3"/>
        <v>0</v>
      </c>
    </row>
    <row r="133" spans="1:6" x14ac:dyDescent="0.25">
      <c r="A133" s="571">
        <v>8502</v>
      </c>
      <c r="B133" s="572"/>
      <c r="C133" s="21" t="s">
        <v>2683</v>
      </c>
      <c r="D133" s="55"/>
      <c r="E133" s="54">
        <f>'CRI-M'!P135</f>
        <v>0</v>
      </c>
      <c r="F133" s="55">
        <f t="shared" si="3"/>
        <v>0</v>
      </c>
    </row>
    <row r="134" spans="1:6" ht="30" customHeight="1" x14ac:dyDescent="0.25">
      <c r="A134" s="51">
        <v>9000</v>
      </c>
      <c r="B134" s="584" t="s">
        <v>2743</v>
      </c>
      <c r="C134" s="585"/>
      <c r="D134" s="52">
        <f>D135+D137+D138+D140+D141+D143+D144</f>
        <v>0</v>
      </c>
      <c r="E134" s="52">
        <f>E135+E137+E138+E140+E141+E143+E144</f>
        <v>0</v>
      </c>
      <c r="F134" s="52">
        <f t="shared" si="3"/>
        <v>0</v>
      </c>
    </row>
    <row r="135" spans="1:6" x14ac:dyDescent="0.25">
      <c r="A135" s="58">
        <v>9100</v>
      </c>
      <c r="B135" s="582" t="s">
        <v>2684</v>
      </c>
      <c r="C135" s="583"/>
      <c r="D135" s="38">
        <f>SUM(D136)</f>
        <v>0</v>
      </c>
      <c r="E135" s="38">
        <f>SUM(E136)</f>
        <v>0</v>
      </c>
      <c r="F135" s="38">
        <f t="shared" si="3"/>
        <v>0</v>
      </c>
    </row>
    <row r="136" spans="1:6" x14ac:dyDescent="0.25">
      <c r="A136" s="571">
        <v>9101</v>
      </c>
      <c r="B136" s="572"/>
      <c r="C136" s="17" t="s">
        <v>2684</v>
      </c>
      <c r="D136" s="54">
        <f>'CRI-M'!P138</f>
        <v>0</v>
      </c>
      <c r="E136" s="54">
        <f>'CRI-M'!P139+'CRI-M'!P140</f>
        <v>0</v>
      </c>
      <c r="F136" s="55">
        <f t="shared" si="3"/>
        <v>0</v>
      </c>
    </row>
    <row r="137" spans="1:6" x14ac:dyDescent="0.25">
      <c r="A137" s="53">
        <v>9200</v>
      </c>
      <c r="B137" s="582" t="s">
        <v>2744</v>
      </c>
      <c r="C137" s="583"/>
      <c r="D137" s="38"/>
      <c r="E137" s="38"/>
      <c r="F137" s="38">
        <f t="shared" si="3"/>
        <v>0</v>
      </c>
    </row>
    <row r="138" spans="1:6" x14ac:dyDescent="0.25">
      <c r="A138" s="53">
        <v>9300</v>
      </c>
      <c r="B138" s="582" t="s">
        <v>2376</v>
      </c>
      <c r="C138" s="583"/>
      <c r="D138" s="38">
        <f>SUM(D139)</f>
        <v>0</v>
      </c>
      <c r="E138" s="38">
        <f>SUM(E139)</f>
        <v>0</v>
      </c>
      <c r="F138" s="38">
        <f t="shared" si="3"/>
        <v>0</v>
      </c>
    </row>
    <row r="139" spans="1:6" x14ac:dyDescent="0.25">
      <c r="A139" s="571">
        <v>9301</v>
      </c>
      <c r="B139" s="572"/>
      <c r="C139" s="17" t="s">
        <v>2376</v>
      </c>
      <c r="D139" s="54">
        <f>'CRI-M'!P143</f>
        <v>0</v>
      </c>
      <c r="E139" s="54">
        <f>'CRI-M'!P144+'CRI-M'!P145</f>
        <v>0</v>
      </c>
      <c r="F139" s="55">
        <f t="shared" si="3"/>
        <v>0</v>
      </c>
    </row>
    <row r="140" spans="1:6" x14ac:dyDescent="0.25">
      <c r="A140" s="53">
        <v>9400</v>
      </c>
      <c r="B140" s="582" t="s">
        <v>2745</v>
      </c>
      <c r="C140" s="583"/>
      <c r="D140" s="38"/>
      <c r="E140" s="38"/>
      <c r="F140" s="38">
        <f t="shared" si="3"/>
        <v>0</v>
      </c>
    </row>
    <row r="141" spans="1:6" x14ac:dyDescent="0.25">
      <c r="A141" s="53">
        <v>9500</v>
      </c>
      <c r="B141" s="582" t="s">
        <v>2395</v>
      </c>
      <c r="C141" s="583"/>
      <c r="D141" s="38">
        <f>SUM(D142)</f>
        <v>0</v>
      </c>
      <c r="E141" s="38">
        <f>SUM(E142)</f>
        <v>0</v>
      </c>
      <c r="F141" s="38">
        <f t="shared" ref="F141:F150" si="4">D141+E141</f>
        <v>0</v>
      </c>
    </row>
    <row r="142" spans="1:6" x14ac:dyDescent="0.25">
      <c r="A142" s="571">
        <v>9501</v>
      </c>
      <c r="B142" s="572"/>
      <c r="C142" s="17" t="s">
        <v>2395</v>
      </c>
      <c r="D142" s="54">
        <f>'CRI-M'!P148</f>
        <v>0</v>
      </c>
      <c r="E142" s="55"/>
      <c r="F142" s="55">
        <f t="shared" si="4"/>
        <v>0</v>
      </c>
    </row>
    <row r="143" spans="1:6" x14ac:dyDescent="0.25">
      <c r="A143" s="53">
        <v>9600</v>
      </c>
      <c r="B143" s="582" t="s">
        <v>2746</v>
      </c>
      <c r="C143" s="583"/>
      <c r="D143" s="38"/>
      <c r="E143" s="38"/>
      <c r="F143" s="38">
        <f t="shared" si="4"/>
        <v>0</v>
      </c>
    </row>
    <row r="144" spans="1:6" ht="30" customHeight="1" x14ac:dyDescent="0.25">
      <c r="A144" s="53">
        <v>9700</v>
      </c>
      <c r="B144" s="582" t="s">
        <v>2685</v>
      </c>
      <c r="C144" s="583"/>
      <c r="D144" s="38">
        <f>SUM(D145)</f>
        <v>0</v>
      </c>
      <c r="E144" s="38">
        <f>SUM(E145)</f>
        <v>0</v>
      </c>
      <c r="F144" s="38">
        <f t="shared" si="4"/>
        <v>0</v>
      </c>
    </row>
    <row r="145" spans="1:6" ht="30" x14ac:dyDescent="0.25">
      <c r="A145" s="571" t="s">
        <v>610</v>
      </c>
      <c r="B145" s="572"/>
      <c r="C145" s="17" t="s">
        <v>2685</v>
      </c>
      <c r="D145" s="54">
        <f>'CRI-M'!P151</f>
        <v>0</v>
      </c>
      <c r="E145" s="55"/>
      <c r="F145" s="55">
        <f t="shared" si="4"/>
        <v>0</v>
      </c>
    </row>
    <row r="146" spans="1:6" x14ac:dyDescent="0.25">
      <c r="A146" s="51">
        <v>0</v>
      </c>
      <c r="B146" s="584" t="s">
        <v>2686</v>
      </c>
      <c r="C146" s="585"/>
      <c r="D146" s="52">
        <f>D147+D148+D149</f>
        <v>0</v>
      </c>
      <c r="E146" s="52">
        <f>E147+E148+E149</f>
        <v>0</v>
      </c>
      <c r="F146" s="52">
        <f t="shared" si="4"/>
        <v>0</v>
      </c>
    </row>
    <row r="147" spans="1:6" x14ac:dyDescent="0.25">
      <c r="A147" s="53">
        <v>100</v>
      </c>
      <c r="B147" s="582" t="s">
        <v>2687</v>
      </c>
      <c r="C147" s="583"/>
      <c r="D147" s="38"/>
      <c r="E147" s="38"/>
      <c r="F147" s="38">
        <f t="shared" si="4"/>
        <v>0</v>
      </c>
    </row>
    <row r="148" spans="1:6" x14ac:dyDescent="0.25">
      <c r="A148" s="53">
        <v>200</v>
      </c>
      <c r="B148" s="582" t="s">
        <v>2688</v>
      </c>
      <c r="C148" s="583"/>
      <c r="D148" s="38"/>
      <c r="E148" s="38"/>
      <c r="F148" s="38">
        <f t="shared" si="4"/>
        <v>0</v>
      </c>
    </row>
    <row r="149" spans="1:6" x14ac:dyDescent="0.25">
      <c r="A149" s="53">
        <v>300</v>
      </c>
      <c r="B149" s="582" t="s">
        <v>2689</v>
      </c>
      <c r="C149" s="583"/>
      <c r="D149" s="38">
        <f>SUM(D150)</f>
        <v>0</v>
      </c>
      <c r="E149" s="38">
        <f>SUM(E150)</f>
        <v>0</v>
      </c>
      <c r="F149" s="38">
        <f t="shared" si="4"/>
        <v>0</v>
      </c>
    </row>
    <row r="150" spans="1:6" x14ac:dyDescent="0.25">
      <c r="A150" s="588">
        <v>301</v>
      </c>
      <c r="B150" s="589"/>
      <c r="C150" s="17" t="s">
        <v>2689</v>
      </c>
      <c r="D150" s="55"/>
      <c r="E150" s="54">
        <f>'CRI-M'!P156</f>
        <v>0</v>
      </c>
      <c r="F150" s="55">
        <f t="shared" si="4"/>
        <v>0</v>
      </c>
    </row>
    <row r="151" spans="1:6" ht="15.75" x14ac:dyDescent="0.25">
      <c r="A151" s="521" t="s">
        <v>2690</v>
      </c>
      <c r="B151" s="570"/>
      <c r="C151" s="522"/>
      <c r="D151" s="59">
        <f>D2+D23+D29+D34+D66+D73+D89+D103+D134+D146</f>
        <v>97927591</v>
      </c>
      <c r="E151" s="59">
        <f>E2+E23+E29+E34+E66+E73+E89+E103+E134+E146</f>
        <v>33400000</v>
      </c>
      <c r="F151" s="59">
        <f>F2+F23+F29+F34+F66+F73+F89+F103+F134+F146</f>
        <v>131327591</v>
      </c>
    </row>
    <row r="152" spans="1:6" ht="15.75" x14ac:dyDescent="0.25">
      <c r="A152" s="521" t="s">
        <v>2747</v>
      </c>
      <c r="B152" s="570"/>
      <c r="C152" s="522"/>
      <c r="D152" s="59">
        <f>SUM('CRI-M'!P158:P163)</f>
        <v>0</v>
      </c>
      <c r="E152" s="59">
        <f>SUM('CRI-M'!P164:P166)</f>
        <v>0</v>
      </c>
      <c r="F152" s="59">
        <f>D152+E152</f>
        <v>0</v>
      </c>
    </row>
    <row r="153" spans="1:6" ht="15.75" x14ac:dyDescent="0.25">
      <c r="A153" s="521" t="s">
        <v>2748</v>
      </c>
      <c r="B153" s="570"/>
      <c r="C153" s="522"/>
      <c r="D153" s="59">
        <f>D151+D152</f>
        <v>97927591</v>
      </c>
      <c r="E153" s="59">
        <f>E151+E152</f>
        <v>33400000</v>
      </c>
      <c r="F153" s="59">
        <f>F151+F152</f>
        <v>131327591</v>
      </c>
    </row>
    <row r="154" spans="1:6" ht="6.75" customHeight="1" x14ac:dyDescent="0.25"/>
    <row r="155" spans="1:6" ht="9.75" hidden="1" customHeight="1" x14ac:dyDescent="0.25"/>
    <row r="156" spans="1:6" ht="12" hidden="1" customHeight="1" x14ac:dyDescent="0.25"/>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paperSize="5"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K397"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x14ac:dyDescent="0.25"/>
  <cols>
    <col min="1" max="1" width="6.5703125" style="89" customWidth="1"/>
    <col min="2" max="2" width="67.140625" style="89" customWidth="1"/>
    <col min="3" max="13" width="17.42578125" style="92" customWidth="1"/>
    <col min="14" max="16384" width="11.42578125" style="92"/>
  </cols>
  <sheetData>
    <row r="1" spans="1:13" ht="15.75" customHeight="1" x14ac:dyDescent="0.25">
      <c r="A1" s="590" t="s">
        <v>626</v>
      </c>
      <c r="B1" s="592" t="s">
        <v>2170</v>
      </c>
      <c r="C1" s="594" t="s">
        <v>3051</v>
      </c>
      <c r="D1" s="595"/>
      <c r="E1" s="595"/>
      <c r="F1" s="595"/>
      <c r="G1" s="595"/>
      <c r="H1" s="595"/>
      <c r="I1" s="595"/>
      <c r="J1" s="596" t="s">
        <v>3050</v>
      </c>
      <c r="K1" s="596"/>
      <c r="L1" s="596"/>
      <c r="M1" s="597" t="s">
        <v>3027</v>
      </c>
    </row>
    <row r="2" spans="1:13" ht="51" x14ac:dyDescent="0.25">
      <c r="A2" s="591"/>
      <c r="B2" s="593"/>
      <c r="C2" s="262" t="s">
        <v>3040</v>
      </c>
      <c r="D2" s="85" t="s">
        <v>3041</v>
      </c>
      <c r="E2" s="85" t="s">
        <v>3042</v>
      </c>
      <c r="F2" s="85" t="s">
        <v>3043</v>
      </c>
      <c r="G2" s="85" t="s">
        <v>3044</v>
      </c>
      <c r="H2" s="85" t="s">
        <v>3045</v>
      </c>
      <c r="I2" s="85" t="s">
        <v>3046</v>
      </c>
      <c r="J2" s="86" t="s">
        <v>3047</v>
      </c>
      <c r="K2" s="86" t="s">
        <v>3048</v>
      </c>
      <c r="L2" s="86" t="s">
        <v>3049</v>
      </c>
      <c r="M2" s="598"/>
    </row>
    <row r="3" spans="1:13" ht="15" customHeight="1" x14ac:dyDescent="0.25">
      <c r="A3" s="111">
        <v>1000</v>
      </c>
      <c r="B3" s="112" t="s">
        <v>2692</v>
      </c>
      <c r="C3" s="61">
        <f t="shared" ref="C3:L3" si="0">C4+C9+C14+C23+C28+C35+C37</f>
        <v>4836000</v>
      </c>
      <c r="D3" s="83">
        <f t="shared" si="0"/>
        <v>0</v>
      </c>
      <c r="E3" s="83">
        <f t="shared" si="0"/>
        <v>0</v>
      </c>
      <c r="F3" s="83">
        <f t="shared" si="0"/>
        <v>0</v>
      </c>
      <c r="G3" s="83">
        <f t="shared" si="0"/>
        <v>38628716</v>
      </c>
      <c r="H3" s="83">
        <f t="shared" si="0"/>
        <v>0</v>
      </c>
      <c r="I3" s="83">
        <f t="shared" si="0"/>
        <v>0</v>
      </c>
      <c r="J3" s="83">
        <f t="shared" si="0"/>
        <v>8556325</v>
      </c>
      <c r="K3" s="83">
        <f t="shared" si="0"/>
        <v>0</v>
      </c>
      <c r="L3" s="83">
        <f t="shared" si="0"/>
        <v>0</v>
      </c>
      <c r="M3" s="52">
        <f>M4+M9+M14+M23+M28+M35+M37</f>
        <v>52021041</v>
      </c>
    </row>
    <row r="4" spans="1:13" ht="15" customHeight="1" x14ac:dyDescent="0.25">
      <c r="A4" s="113">
        <v>1100</v>
      </c>
      <c r="B4" s="114" t="s">
        <v>2185</v>
      </c>
      <c r="C4" s="63">
        <f t="shared" ref="C4:I4" si="1">SUM(C5:C8)</f>
        <v>0</v>
      </c>
      <c r="D4" s="38">
        <f t="shared" si="1"/>
        <v>0</v>
      </c>
      <c r="E4" s="38">
        <f t="shared" si="1"/>
        <v>0</v>
      </c>
      <c r="F4" s="38">
        <f t="shared" si="1"/>
        <v>0</v>
      </c>
      <c r="G4" s="38">
        <f t="shared" si="1"/>
        <v>32538180</v>
      </c>
      <c r="H4" s="38">
        <f t="shared" si="1"/>
        <v>0</v>
      </c>
      <c r="I4" s="38">
        <f t="shared" si="1"/>
        <v>0</v>
      </c>
      <c r="J4" s="38">
        <f>SUM(J5:J8)</f>
        <v>7370304</v>
      </c>
      <c r="K4" s="38">
        <f>SUM(K5:K8)</f>
        <v>0</v>
      </c>
      <c r="L4" s="38">
        <f>SUM(L5:L8)</f>
        <v>0</v>
      </c>
      <c r="M4" s="38">
        <f>SUM(M5:M8)</f>
        <v>39908484</v>
      </c>
    </row>
    <row r="5" spans="1:13" ht="15" customHeight="1" x14ac:dyDescent="0.25">
      <c r="A5" s="115">
        <v>111</v>
      </c>
      <c r="B5" s="88" t="s">
        <v>2184</v>
      </c>
      <c r="C5" s="116">
        <f>'COG-M'!P4</f>
        <v>0</v>
      </c>
      <c r="D5" s="116">
        <f>'COG-M'!P5</f>
        <v>0</v>
      </c>
      <c r="E5" s="116">
        <f>'COG-M'!P6</f>
        <v>0</v>
      </c>
      <c r="F5" s="116">
        <f>'COG-M'!P7</f>
        <v>0</v>
      </c>
      <c r="G5" s="116">
        <f>'COG-M'!P8</f>
        <v>3228240</v>
      </c>
      <c r="H5" s="116">
        <f>'COG-M'!P9</f>
        <v>0</v>
      </c>
      <c r="I5" s="116">
        <f>'COG-M'!P10</f>
        <v>0</v>
      </c>
      <c r="J5" s="116">
        <f>'COG-M'!P11</f>
        <v>0</v>
      </c>
      <c r="K5" s="116">
        <f>'COG-M'!P12</f>
        <v>0</v>
      </c>
      <c r="L5" s="116">
        <f>'COG-M'!P13</f>
        <v>0</v>
      </c>
      <c r="M5" s="54">
        <f>SUM(C5:L5)</f>
        <v>3228240</v>
      </c>
    </row>
    <row r="6" spans="1:13" ht="15" customHeight="1" x14ac:dyDescent="0.25">
      <c r="A6" s="115">
        <v>112</v>
      </c>
      <c r="B6" s="88" t="s">
        <v>2183</v>
      </c>
      <c r="C6" s="116"/>
      <c r="D6" s="54"/>
      <c r="E6" s="54"/>
      <c r="F6" s="54"/>
      <c r="G6" s="54"/>
      <c r="H6" s="54"/>
      <c r="I6" s="54"/>
      <c r="J6" s="54"/>
      <c r="K6" s="54"/>
      <c r="L6" s="54"/>
      <c r="M6" s="54">
        <f>SUM(C6:L6)</f>
        <v>0</v>
      </c>
    </row>
    <row r="7" spans="1:13" ht="15" customHeight="1" x14ac:dyDescent="0.25">
      <c r="A7" s="115">
        <v>113</v>
      </c>
      <c r="B7" s="88" t="s">
        <v>2182</v>
      </c>
      <c r="C7" s="116">
        <f>'COG-M'!P15</f>
        <v>0</v>
      </c>
      <c r="D7" s="116">
        <f>'COG-M'!P16</f>
        <v>0</v>
      </c>
      <c r="E7" s="116">
        <f>'COG-M'!P17</f>
        <v>0</v>
      </c>
      <c r="F7" s="116">
        <f>'COG-M'!P18</f>
        <v>0</v>
      </c>
      <c r="G7" s="116">
        <f>'COG-M'!P19</f>
        <v>29309940</v>
      </c>
      <c r="H7" s="116">
        <f>'COG-M'!P20</f>
        <v>0</v>
      </c>
      <c r="I7" s="116">
        <f>'COG-M'!P21</f>
        <v>0</v>
      </c>
      <c r="J7" s="116">
        <f>'COG-M'!P22</f>
        <v>7370304</v>
      </c>
      <c r="K7" s="116">
        <f>'COG-M'!P23</f>
        <v>0</v>
      </c>
      <c r="L7" s="116">
        <f>'COG-M'!P24</f>
        <v>0</v>
      </c>
      <c r="M7" s="54">
        <f>SUM(C7:L7)</f>
        <v>36680244</v>
      </c>
    </row>
    <row r="8" spans="1:13" x14ac:dyDescent="0.25">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25">
      <c r="A9" s="113">
        <v>1200</v>
      </c>
      <c r="B9" s="114" t="s">
        <v>2180</v>
      </c>
      <c r="C9" s="63">
        <f>SUM(C10:C13)</f>
        <v>0</v>
      </c>
      <c r="D9" s="38">
        <f t="shared" ref="D9:M9" si="2">SUM(D10:D13)</f>
        <v>0</v>
      </c>
      <c r="E9" s="38">
        <f t="shared" si="2"/>
        <v>0</v>
      </c>
      <c r="F9" s="38">
        <f t="shared" si="2"/>
        <v>0</v>
      </c>
      <c r="G9" s="38">
        <f t="shared" si="2"/>
        <v>204000</v>
      </c>
      <c r="H9" s="38">
        <f t="shared" si="2"/>
        <v>0</v>
      </c>
      <c r="I9" s="38">
        <f t="shared" si="2"/>
        <v>0</v>
      </c>
      <c r="J9" s="38">
        <f t="shared" si="2"/>
        <v>0</v>
      </c>
      <c r="K9" s="38">
        <f t="shared" si="2"/>
        <v>0</v>
      </c>
      <c r="L9" s="38">
        <f t="shared" si="2"/>
        <v>0</v>
      </c>
      <c r="M9" s="38">
        <f t="shared" si="2"/>
        <v>204000</v>
      </c>
    </row>
    <row r="10" spans="1:13" x14ac:dyDescent="0.25">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25">
      <c r="A11" s="115">
        <v>122</v>
      </c>
      <c r="B11" s="88" t="s">
        <v>2178</v>
      </c>
      <c r="C11" s="116">
        <f>'COG-M'!P46</f>
        <v>0</v>
      </c>
      <c r="D11" s="116">
        <f>'COG-M'!P47</f>
        <v>0</v>
      </c>
      <c r="E11" s="116">
        <f>'COG-M'!P48</f>
        <v>0</v>
      </c>
      <c r="F11" s="54">
        <f>'COG-M'!P49</f>
        <v>0</v>
      </c>
      <c r="G11" s="54">
        <f>'COG-M'!P50</f>
        <v>204000</v>
      </c>
      <c r="H11" s="54">
        <f>'COG-M'!P51</f>
        <v>0</v>
      </c>
      <c r="I11" s="54">
        <f>'COG-M'!P52</f>
        <v>0</v>
      </c>
      <c r="J11" s="54">
        <f>'COG-M'!P53</f>
        <v>0</v>
      </c>
      <c r="K11" s="54">
        <f>'COG-M'!P54</f>
        <v>0</v>
      </c>
      <c r="L11" s="54">
        <f>'COG-M'!P55</f>
        <v>0</v>
      </c>
      <c r="M11" s="54">
        <f>SUM(C11:L11)</f>
        <v>204000</v>
      </c>
    </row>
    <row r="12" spans="1:13" x14ac:dyDescent="0.25">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x14ac:dyDescent="0.25">
      <c r="A13" s="115">
        <v>124</v>
      </c>
      <c r="B13" s="88" t="s">
        <v>2176</v>
      </c>
      <c r="C13" s="116"/>
      <c r="D13" s="54"/>
      <c r="E13" s="54"/>
      <c r="F13" s="54"/>
      <c r="G13" s="54"/>
      <c r="H13" s="54"/>
      <c r="I13" s="54"/>
      <c r="J13" s="54"/>
      <c r="K13" s="54"/>
      <c r="L13" s="54"/>
      <c r="M13" s="54">
        <f>SUM(C13:L13)</f>
        <v>0</v>
      </c>
    </row>
    <row r="14" spans="1:13" x14ac:dyDescent="0.25">
      <c r="A14" s="113">
        <v>1300</v>
      </c>
      <c r="B14" s="114" t="s">
        <v>2175</v>
      </c>
      <c r="C14" s="63">
        <f t="shared" ref="C14:M14" si="3">SUM(C15:C22)</f>
        <v>0</v>
      </c>
      <c r="D14" s="38">
        <f t="shared" si="3"/>
        <v>0</v>
      </c>
      <c r="E14" s="38">
        <f t="shared" si="3"/>
        <v>0</v>
      </c>
      <c r="F14" s="38">
        <f t="shared" si="3"/>
        <v>0</v>
      </c>
      <c r="G14" s="38">
        <f t="shared" si="3"/>
        <v>5686536</v>
      </c>
      <c r="H14" s="38">
        <f t="shared" si="3"/>
        <v>0</v>
      </c>
      <c r="I14" s="38">
        <f t="shared" si="3"/>
        <v>0</v>
      </c>
      <c r="J14" s="38">
        <f t="shared" si="3"/>
        <v>1186021</v>
      </c>
      <c r="K14" s="38">
        <f t="shared" si="3"/>
        <v>0</v>
      </c>
      <c r="L14" s="38">
        <f t="shared" si="3"/>
        <v>0</v>
      </c>
      <c r="M14" s="38">
        <f t="shared" si="3"/>
        <v>6872557</v>
      </c>
    </row>
    <row r="15" spans="1:13" x14ac:dyDescent="0.25">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25">
      <c r="A16" s="115">
        <v>132</v>
      </c>
      <c r="B16" s="88" t="s">
        <v>2188</v>
      </c>
      <c r="C16" s="116">
        <f>'COG-M'!P78</f>
        <v>0</v>
      </c>
      <c r="D16" s="54">
        <f>'COG-M'!P79</f>
        <v>0</v>
      </c>
      <c r="E16" s="54">
        <f>'COG-M'!P80</f>
        <v>0</v>
      </c>
      <c r="F16" s="54">
        <f>'COG-M'!P81</f>
        <v>0</v>
      </c>
      <c r="G16" s="54">
        <f>'COG-M'!P82</f>
        <v>5456536</v>
      </c>
      <c r="H16" s="54">
        <f>'COG-M'!P83</f>
        <v>0</v>
      </c>
      <c r="I16" s="54">
        <f>'COG-M'!P84</f>
        <v>0</v>
      </c>
      <c r="J16" s="54">
        <f>'COG-M'!P85</f>
        <v>1126021</v>
      </c>
      <c r="K16" s="54">
        <f>'COG-M'!P86</f>
        <v>0</v>
      </c>
      <c r="L16" s="54">
        <f>'COG-M'!P87</f>
        <v>0</v>
      </c>
      <c r="M16" s="54">
        <f t="shared" si="4"/>
        <v>6582557</v>
      </c>
    </row>
    <row r="17" spans="1:13" x14ac:dyDescent="0.25">
      <c r="A17" s="115">
        <v>133</v>
      </c>
      <c r="B17" s="88" t="s">
        <v>2189</v>
      </c>
      <c r="C17" s="116">
        <f>'COG-M'!P88</f>
        <v>0</v>
      </c>
      <c r="D17" s="54">
        <f>'COG-M'!P89</f>
        <v>0</v>
      </c>
      <c r="E17" s="54">
        <f>'COG-M'!P90</f>
        <v>0</v>
      </c>
      <c r="F17" s="54">
        <f>'COG-M'!P91</f>
        <v>0</v>
      </c>
      <c r="G17" s="54">
        <f>'COG-M'!P92</f>
        <v>230000</v>
      </c>
      <c r="H17" s="54">
        <f>'COG-M'!P93</f>
        <v>0</v>
      </c>
      <c r="I17" s="54">
        <f>'COG-M'!P94</f>
        <v>0</v>
      </c>
      <c r="J17" s="54">
        <f>'COG-M'!P95</f>
        <v>60000</v>
      </c>
      <c r="K17" s="54">
        <f>'COG-M'!P96</f>
        <v>0</v>
      </c>
      <c r="L17" s="54">
        <f>'COG-M'!P97</f>
        <v>0</v>
      </c>
      <c r="M17" s="54">
        <f t="shared" si="4"/>
        <v>290000</v>
      </c>
    </row>
    <row r="18" spans="1:13" x14ac:dyDescent="0.25">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25">
      <c r="A19" s="115">
        <v>135</v>
      </c>
      <c r="B19" s="88" t="s">
        <v>2191</v>
      </c>
      <c r="C19" s="116"/>
      <c r="D19" s="54"/>
      <c r="E19" s="54"/>
      <c r="F19" s="54"/>
      <c r="G19" s="54"/>
      <c r="H19" s="54"/>
      <c r="I19" s="54"/>
      <c r="J19" s="54"/>
      <c r="K19" s="54"/>
      <c r="L19" s="54"/>
      <c r="M19" s="54">
        <f t="shared" si="4"/>
        <v>0</v>
      </c>
    </row>
    <row r="20" spans="1:13" ht="30" x14ac:dyDescent="0.25">
      <c r="A20" s="115">
        <v>136</v>
      </c>
      <c r="B20" s="88" t="s">
        <v>2192</v>
      </c>
      <c r="C20" s="116"/>
      <c r="D20" s="54"/>
      <c r="E20" s="54"/>
      <c r="F20" s="54"/>
      <c r="G20" s="54"/>
      <c r="H20" s="54"/>
      <c r="I20" s="54"/>
      <c r="J20" s="54"/>
      <c r="K20" s="54"/>
      <c r="L20" s="54"/>
      <c r="M20" s="54">
        <f t="shared" si="4"/>
        <v>0</v>
      </c>
    </row>
    <row r="21" spans="1:13" x14ac:dyDescent="0.25">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x14ac:dyDescent="0.25">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25">
      <c r="A23" s="113">
        <v>1400</v>
      </c>
      <c r="B23" s="114" t="s">
        <v>2195</v>
      </c>
      <c r="C23" s="63">
        <f t="shared" ref="C23:M23" si="5">SUM(C24:C27)</f>
        <v>4596000</v>
      </c>
      <c r="D23" s="38">
        <f t="shared" si="5"/>
        <v>0</v>
      </c>
      <c r="E23" s="38">
        <f t="shared" si="5"/>
        <v>0</v>
      </c>
      <c r="F23" s="38">
        <f t="shared" si="5"/>
        <v>0</v>
      </c>
      <c r="G23" s="38">
        <f t="shared" si="5"/>
        <v>200000</v>
      </c>
      <c r="H23" s="38">
        <f t="shared" si="5"/>
        <v>0</v>
      </c>
      <c r="I23" s="38">
        <f t="shared" si="5"/>
        <v>0</v>
      </c>
      <c r="J23" s="38">
        <f t="shared" si="5"/>
        <v>0</v>
      </c>
      <c r="K23" s="38">
        <f t="shared" si="5"/>
        <v>0</v>
      </c>
      <c r="L23" s="38">
        <f t="shared" si="5"/>
        <v>0</v>
      </c>
      <c r="M23" s="38">
        <f t="shared" si="5"/>
        <v>4796000</v>
      </c>
    </row>
    <row r="24" spans="1:13" x14ac:dyDescent="0.25">
      <c r="A24" s="115">
        <v>141</v>
      </c>
      <c r="B24" s="88" t="s">
        <v>2196</v>
      </c>
      <c r="C24" s="116">
        <f>'COG-M'!P131</f>
        <v>996000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996000</v>
      </c>
    </row>
    <row r="25" spans="1:13" x14ac:dyDescent="0.25">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25">
      <c r="A26" s="115">
        <v>143</v>
      </c>
      <c r="B26" s="88" t="s">
        <v>2198</v>
      </c>
      <c r="C26" s="116">
        <f>'COG-M'!P151</f>
        <v>3600000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3600000</v>
      </c>
    </row>
    <row r="27" spans="1:13" x14ac:dyDescent="0.25">
      <c r="A27" s="115">
        <v>144</v>
      </c>
      <c r="B27" s="88" t="s">
        <v>2199</v>
      </c>
      <c r="C27" s="116">
        <f>'COG-M'!P161</f>
        <v>0</v>
      </c>
      <c r="D27" s="54">
        <f>'COG-M'!P162</f>
        <v>0</v>
      </c>
      <c r="E27" s="54">
        <f>'COG-M'!P163</f>
        <v>0</v>
      </c>
      <c r="F27" s="54">
        <f>'COG-M'!P164</f>
        <v>0</v>
      </c>
      <c r="G27" s="54">
        <f>'COG-M'!P165</f>
        <v>200000</v>
      </c>
      <c r="H27" s="54">
        <f>'COG-M'!P166</f>
        <v>0</v>
      </c>
      <c r="I27" s="54">
        <f>'COG-M'!P167</f>
        <v>0</v>
      </c>
      <c r="J27" s="54">
        <f>'COG-M'!P168</f>
        <v>0</v>
      </c>
      <c r="K27" s="54">
        <f>'COG-M'!P169</f>
        <v>0</v>
      </c>
      <c r="L27" s="54">
        <f>'COG-M'!P170</f>
        <v>0</v>
      </c>
      <c r="M27" s="54">
        <f>SUM(C27:L27)</f>
        <v>200000</v>
      </c>
    </row>
    <row r="28" spans="1:13" x14ac:dyDescent="0.25">
      <c r="A28" s="113">
        <v>1500</v>
      </c>
      <c r="B28" s="114" t="s">
        <v>2200</v>
      </c>
      <c r="C28" s="63">
        <f t="shared" ref="C28:M28" si="6">SUM(C29:C34)</f>
        <v>240000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240000</v>
      </c>
    </row>
    <row r="29" spans="1:13" x14ac:dyDescent="0.25">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25">
      <c r="A30" s="115">
        <v>152</v>
      </c>
      <c r="B30" s="88" t="s">
        <v>2202</v>
      </c>
      <c r="C30" s="116">
        <f>'COG-M'!P182</f>
        <v>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0</v>
      </c>
    </row>
    <row r="31" spans="1:13" x14ac:dyDescent="0.25">
      <c r="A31" s="115">
        <v>153</v>
      </c>
      <c r="B31" s="88" t="s">
        <v>2203</v>
      </c>
      <c r="C31" s="116">
        <f>'COG-M'!P192</f>
        <v>240000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240000</v>
      </c>
    </row>
    <row r="32" spans="1:13" x14ac:dyDescent="0.25">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25">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25">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25">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25">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25">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25">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25">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25">
      <c r="A40" s="117">
        <v>2000</v>
      </c>
      <c r="B40" s="118" t="s">
        <v>2907</v>
      </c>
      <c r="C40" s="67">
        <f t="shared" ref="C40:I40" si="10">C41+C50+C54+C64+C74+C82+C85+C91+C95</f>
        <v>16456000</v>
      </c>
      <c r="D40" s="68">
        <f t="shared" si="10"/>
        <v>0</v>
      </c>
      <c r="E40" s="68">
        <f t="shared" si="10"/>
        <v>0</v>
      </c>
      <c r="F40" s="68">
        <f t="shared" si="10"/>
        <v>0</v>
      </c>
      <c r="G40" s="68">
        <f t="shared" si="10"/>
        <v>1135800</v>
      </c>
      <c r="H40" s="68">
        <f t="shared" si="10"/>
        <v>300000</v>
      </c>
      <c r="I40" s="68">
        <f t="shared" si="10"/>
        <v>0</v>
      </c>
      <c r="J40" s="68">
        <f>J41+J50+J54+J64+J74+J82+J85+J91+J95</f>
        <v>50000</v>
      </c>
      <c r="K40" s="68">
        <f>K41+K50+K54+K64+K74+K82+K85+K91+K95</f>
        <v>0</v>
      </c>
      <c r="L40" s="68">
        <f>L41+L50+L54+L64+L74+L82+L85+L91+L95</f>
        <v>0</v>
      </c>
      <c r="M40" s="69">
        <f>M41+M50+M54+M64+M74+M82+M85+M91+M95</f>
        <v>17941800</v>
      </c>
    </row>
    <row r="41" spans="1:13" ht="30" x14ac:dyDescent="0.25">
      <c r="A41" s="113">
        <v>2100</v>
      </c>
      <c r="B41" s="114" t="s">
        <v>2908</v>
      </c>
      <c r="C41" s="70">
        <f t="shared" ref="C41:I41" si="11">SUM(C42:C49)</f>
        <v>456000</v>
      </c>
      <c r="D41" s="71">
        <f t="shared" si="11"/>
        <v>0</v>
      </c>
      <c r="E41" s="71">
        <f t="shared" si="11"/>
        <v>0</v>
      </c>
      <c r="F41" s="71">
        <f t="shared" si="11"/>
        <v>0</v>
      </c>
      <c r="G41" s="71">
        <f t="shared" si="11"/>
        <v>5000</v>
      </c>
      <c r="H41" s="71">
        <f t="shared" si="11"/>
        <v>0</v>
      </c>
      <c r="I41" s="71">
        <f t="shared" si="11"/>
        <v>0</v>
      </c>
      <c r="J41" s="71">
        <f>SUM(J42:J49)</f>
        <v>0</v>
      </c>
      <c r="K41" s="71">
        <f>SUM(K42:K49)</f>
        <v>0</v>
      </c>
      <c r="L41" s="71">
        <f>SUM(L42:L49)</f>
        <v>0</v>
      </c>
      <c r="M41" s="71">
        <f>SUM(M42:M49)</f>
        <v>461000</v>
      </c>
    </row>
    <row r="42" spans="1:13" x14ac:dyDescent="0.25">
      <c r="A42" s="115">
        <v>211</v>
      </c>
      <c r="B42" s="88" t="s">
        <v>2213</v>
      </c>
      <c r="C42" s="116">
        <f>'COG-M'!P266</f>
        <v>132000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132000</v>
      </c>
    </row>
    <row r="43" spans="1:13" x14ac:dyDescent="0.25">
      <c r="A43" s="115">
        <v>212</v>
      </c>
      <c r="B43" s="88" t="s">
        <v>2214</v>
      </c>
      <c r="C43" s="116">
        <f>'COG-M'!P276</f>
        <v>60000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60000</v>
      </c>
    </row>
    <row r="44" spans="1:13" x14ac:dyDescent="0.25">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x14ac:dyDescent="0.25">
      <c r="A45" s="115">
        <v>214</v>
      </c>
      <c r="B45" s="88" t="s">
        <v>2216</v>
      </c>
      <c r="C45" s="116">
        <f>'COG-M'!P296</f>
        <v>0</v>
      </c>
      <c r="D45" s="54">
        <f>'COG-M'!P297</f>
        <v>0</v>
      </c>
      <c r="E45" s="54">
        <f>'COG-M'!P298</f>
        <v>0</v>
      </c>
      <c r="F45" s="54">
        <f>'COG-M'!P299</f>
        <v>0</v>
      </c>
      <c r="G45" s="54">
        <f>'COG-M'!P300</f>
        <v>5000</v>
      </c>
      <c r="H45" s="54">
        <f>'COG-M'!P301</f>
        <v>0</v>
      </c>
      <c r="I45" s="54">
        <f>'COG-M'!P302</f>
        <v>0</v>
      </c>
      <c r="J45" s="54">
        <f>'COG-M'!P303</f>
        <v>0</v>
      </c>
      <c r="K45" s="54">
        <f>'COG-M'!P304</f>
        <v>0</v>
      </c>
      <c r="L45" s="54">
        <f>'COG-M'!P305</f>
        <v>0</v>
      </c>
      <c r="M45" s="55">
        <f t="shared" si="12"/>
        <v>5000</v>
      </c>
    </row>
    <row r="46" spans="1:13" x14ac:dyDescent="0.25">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x14ac:dyDescent="0.25">
      <c r="A47" s="115">
        <v>216</v>
      </c>
      <c r="B47" s="88" t="s">
        <v>2218</v>
      </c>
      <c r="C47" s="116">
        <f>'COG-M'!P316</f>
        <v>264000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264000</v>
      </c>
    </row>
    <row r="48" spans="1:13" x14ac:dyDescent="0.25">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x14ac:dyDescent="0.25">
      <c r="A49" s="119">
        <v>218</v>
      </c>
      <c r="B49" s="120" t="s">
        <v>2220</v>
      </c>
      <c r="C49" s="116">
        <f>'COG-M'!P336</f>
        <v>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0</v>
      </c>
    </row>
    <row r="50" spans="1:13" x14ac:dyDescent="0.25">
      <c r="A50" s="113">
        <v>2200</v>
      </c>
      <c r="B50" s="114" t="s">
        <v>2221</v>
      </c>
      <c r="C50" s="72">
        <f t="shared" ref="C50:I50" si="13">SUM(C51:C53)</f>
        <v>180000</v>
      </c>
      <c r="D50" s="73">
        <f t="shared" si="13"/>
        <v>0</v>
      </c>
      <c r="E50" s="73">
        <f t="shared" si="13"/>
        <v>0</v>
      </c>
      <c r="F50" s="73">
        <f t="shared" si="13"/>
        <v>0</v>
      </c>
      <c r="G50" s="73">
        <f t="shared" si="13"/>
        <v>12000</v>
      </c>
      <c r="H50" s="73">
        <f t="shared" si="13"/>
        <v>0</v>
      </c>
      <c r="I50" s="73">
        <f t="shared" si="13"/>
        <v>0</v>
      </c>
      <c r="J50" s="73">
        <f>SUM(J51:J53)</f>
        <v>0</v>
      </c>
      <c r="K50" s="73">
        <f>SUM(K51:K53)</f>
        <v>0</v>
      </c>
      <c r="L50" s="73">
        <f>SUM(L51:L53)</f>
        <v>0</v>
      </c>
      <c r="M50" s="73">
        <f>SUM(M51:M53)</f>
        <v>192000</v>
      </c>
    </row>
    <row r="51" spans="1:13" x14ac:dyDescent="0.25">
      <c r="A51" s="115">
        <v>221</v>
      </c>
      <c r="B51" s="88" t="s">
        <v>2222</v>
      </c>
      <c r="C51" s="116">
        <f>'COG-M'!P347</f>
        <v>180000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180000</v>
      </c>
    </row>
    <row r="52" spans="1:13" x14ac:dyDescent="0.25">
      <c r="A52" s="115">
        <v>222</v>
      </c>
      <c r="B52" s="88" t="s">
        <v>2223</v>
      </c>
      <c r="C52" s="116">
        <f>'COG-M'!P357</f>
        <v>0</v>
      </c>
      <c r="D52" s="54">
        <f>'COG-M'!P358</f>
        <v>0</v>
      </c>
      <c r="E52" s="54">
        <f>'COG-M'!P359</f>
        <v>0</v>
      </c>
      <c r="F52" s="54">
        <f>'COG-M'!P360</f>
        <v>0</v>
      </c>
      <c r="G52" s="54">
        <f>'COG-M'!P361</f>
        <v>12000</v>
      </c>
      <c r="H52" s="54">
        <f>'COG-M'!P362</f>
        <v>0</v>
      </c>
      <c r="I52" s="54">
        <f>'COG-M'!P363</f>
        <v>0</v>
      </c>
      <c r="J52" s="54">
        <f>'COG-M'!P364</f>
        <v>0</v>
      </c>
      <c r="K52" s="54">
        <f>'COG-M'!P365</f>
        <v>0</v>
      </c>
      <c r="L52" s="54">
        <f>'COG-M'!P366</f>
        <v>0</v>
      </c>
      <c r="M52" s="55">
        <f>SUM(C52:L52)</f>
        <v>12000</v>
      </c>
    </row>
    <row r="53" spans="1:13" x14ac:dyDescent="0.25">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25">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x14ac:dyDescent="0.25">
      <c r="A55" s="115">
        <v>231</v>
      </c>
      <c r="B55" s="88" t="s">
        <v>2226</v>
      </c>
      <c r="C55" s="116"/>
      <c r="D55" s="54"/>
      <c r="E55" s="54"/>
      <c r="F55" s="54"/>
      <c r="G55" s="54"/>
      <c r="H55" s="54"/>
      <c r="I55" s="54"/>
      <c r="J55" s="54"/>
      <c r="K55" s="54"/>
      <c r="L55" s="54"/>
      <c r="M55" s="55">
        <f t="shared" ref="M55:M63" si="15">SUM(C55:L55)</f>
        <v>0</v>
      </c>
    </row>
    <row r="56" spans="1:13" x14ac:dyDescent="0.25">
      <c r="A56" s="115">
        <v>232</v>
      </c>
      <c r="B56" s="88" t="s">
        <v>2227</v>
      </c>
      <c r="C56" s="116"/>
      <c r="D56" s="54"/>
      <c r="E56" s="54"/>
      <c r="F56" s="54"/>
      <c r="G56" s="54"/>
      <c r="H56" s="54"/>
      <c r="I56" s="54"/>
      <c r="J56" s="54"/>
      <c r="K56" s="54"/>
      <c r="L56" s="54"/>
      <c r="M56" s="55">
        <f t="shared" si="15"/>
        <v>0</v>
      </c>
    </row>
    <row r="57" spans="1:13" x14ac:dyDescent="0.25">
      <c r="A57" s="115">
        <v>233</v>
      </c>
      <c r="B57" s="88" t="s">
        <v>2228</v>
      </c>
      <c r="C57" s="116"/>
      <c r="D57" s="54"/>
      <c r="E57" s="54"/>
      <c r="F57" s="54"/>
      <c r="G57" s="54"/>
      <c r="H57" s="54"/>
      <c r="I57" s="54"/>
      <c r="J57" s="54"/>
      <c r="K57" s="54"/>
      <c r="L57" s="54"/>
      <c r="M57" s="55">
        <f t="shared" si="15"/>
        <v>0</v>
      </c>
    </row>
    <row r="58" spans="1:13" ht="30" x14ac:dyDescent="0.25">
      <c r="A58" s="115">
        <v>234</v>
      </c>
      <c r="B58" s="88" t="s">
        <v>2229</v>
      </c>
      <c r="C58" s="116"/>
      <c r="D58" s="54"/>
      <c r="E58" s="54"/>
      <c r="F58" s="54"/>
      <c r="G58" s="54"/>
      <c r="H58" s="54"/>
      <c r="I58" s="54"/>
      <c r="J58" s="54"/>
      <c r="K58" s="54"/>
      <c r="L58" s="54"/>
      <c r="M58" s="55">
        <f t="shared" si="15"/>
        <v>0</v>
      </c>
    </row>
    <row r="59" spans="1:13" ht="30" x14ac:dyDescent="0.25">
      <c r="A59" s="115">
        <v>235</v>
      </c>
      <c r="B59" s="88" t="s">
        <v>2230</v>
      </c>
      <c r="C59" s="116"/>
      <c r="D59" s="54"/>
      <c r="E59" s="54"/>
      <c r="F59" s="54"/>
      <c r="G59" s="54"/>
      <c r="H59" s="54"/>
      <c r="I59" s="54"/>
      <c r="J59" s="54"/>
      <c r="K59" s="54"/>
      <c r="L59" s="54"/>
      <c r="M59" s="55">
        <f t="shared" si="15"/>
        <v>0</v>
      </c>
    </row>
    <row r="60" spans="1:13" ht="30" x14ac:dyDescent="0.25">
      <c r="A60" s="115">
        <v>236</v>
      </c>
      <c r="B60" s="88" t="s">
        <v>2231</v>
      </c>
      <c r="C60" s="116"/>
      <c r="D60" s="54"/>
      <c r="E60" s="54"/>
      <c r="F60" s="54"/>
      <c r="G60" s="54"/>
      <c r="H60" s="54"/>
      <c r="I60" s="54"/>
      <c r="J60" s="54"/>
      <c r="K60" s="54"/>
      <c r="L60" s="54"/>
      <c r="M60" s="55">
        <f t="shared" si="15"/>
        <v>0</v>
      </c>
    </row>
    <row r="61" spans="1:13" x14ac:dyDescent="0.25">
      <c r="A61" s="115">
        <v>237</v>
      </c>
      <c r="B61" s="88" t="s">
        <v>2232</v>
      </c>
      <c r="C61" s="116"/>
      <c r="D61" s="54"/>
      <c r="E61" s="54"/>
      <c r="F61" s="54"/>
      <c r="G61" s="54"/>
      <c r="H61" s="54"/>
      <c r="I61" s="54"/>
      <c r="J61" s="54"/>
      <c r="K61" s="54"/>
      <c r="L61" s="54"/>
      <c r="M61" s="55">
        <f t="shared" si="15"/>
        <v>0</v>
      </c>
    </row>
    <row r="62" spans="1:13" x14ac:dyDescent="0.25">
      <c r="A62" s="115">
        <v>238</v>
      </c>
      <c r="B62" s="88" t="s">
        <v>2233</v>
      </c>
      <c r="C62" s="116"/>
      <c r="D62" s="54"/>
      <c r="E62" s="54"/>
      <c r="F62" s="54"/>
      <c r="G62" s="54"/>
      <c r="H62" s="54"/>
      <c r="I62" s="54"/>
      <c r="J62" s="54"/>
      <c r="K62" s="54"/>
      <c r="L62" s="54"/>
      <c r="M62" s="55">
        <f t="shared" si="15"/>
        <v>0</v>
      </c>
    </row>
    <row r="63" spans="1:13" x14ac:dyDescent="0.25">
      <c r="A63" s="115">
        <v>239</v>
      </c>
      <c r="B63" s="88" t="s">
        <v>2234</v>
      </c>
      <c r="C63" s="116"/>
      <c r="D63" s="54"/>
      <c r="E63" s="54"/>
      <c r="F63" s="54"/>
      <c r="G63" s="54"/>
      <c r="H63" s="54"/>
      <c r="I63" s="54"/>
      <c r="J63" s="54"/>
      <c r="K63" s="54"/>
      <c r="L63" s="54"/>
      <c r="M63" s="55">
        <f t="shared" si="15"/>
        <v>0</v>
      </c>
    </row>
    <row r="64" spans="1:13" x14ac:dyDescent="0.25">
      <c r="A64" s="121">
        <v>2400</v>
      </c>
      <c r="B64" s="122" t="s">
        <v>2909</v>
      </c>
      <c r="C64" s="72">
        <f t="shared" ref="C64:I64" si="16">SUM(C65:C73)</f>
        <v>0</v>
      </c>
      <c r="D64" s="73">
        <f t="shared" si="16"/>
        <v>0</v>
      </c>
      <c r="E64" s="73">
        <f t="shared" si="16"/>
        <v>0</v>
      </c>
      <c r="F64" s="73">
        <f t="shared" si="16"/>
        <v>0</v>
      </c>
      <c r="G64" s="73">
        <f t="shared" si="16"/>
        <v>592800</v>
      </c>
      <c r="H64" s="73">
        <f t="shared" si="16"/>
        <v>0</v>
      </c>
      <c r="I64" s="73">
        <f t="shared" si="16"/>
        <v>0</v>
      </c>
      <c r="J64" s="73">
        <f>SUM(J65:J73)</f>
        <v>0</v>
      </c>
      <c r="K64" s="73">
        <f>SUM(K65:K73)</f>
        <v>0</v>
      </c>
      <c r="L64" s="73">
        <f>SUM(L65:L73)</f>
        <v>0</v>
      </c>
      <c r="M64" s="73">
        <f>SUM(M65:M73)</f>
        <v>592800</v>
      </c>
    </row>
    <row r="65" spans="1:13" x14ac:dyDescent="0.25">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x14ac:dyDescent="0.25">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x14ac:dyDescent="0.25">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25">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x14ac:dyDescent="0.25">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25">
      <c r="A70" s="115">
        <v>246</v>
      </c>
      <c r="B70" s="88" t="s">
        <v>2241</v>
      </c>
      <c r="C70" s="116">
        <f>'COG-M'!P438</f>
        <v>0</v>
      </c>
      <c r="D70" s="54">
        <f>'COG-M'!P439</f>
        <v>0</v>
      </c>
      <c r="E70" s="54">
        <f>'COG-M'!P440</f>
        <v>0</v>
      </c>
      <c r="F70" s="54">
        <f>'COG-M'!P441</f>
        <v>0</v>
      </c>
      <c r="G70" s="54">
        <f>'COG-M'!P442</f>
        <v>26400</v>
      </c>
      <c r="H70" s="54">
        <f>'COG-M'!P443</f>
        <v>0</v>
      </c>
      <c r="I70" s="54">
        <f>'COG-M'!P444</f>
        <v>0</v>
      </c>
      <c r="J70" s="54">
        <f>'COG-M'!P445</f>
        <v>0</v>
      </c>
      <c r="K70" s="54">
        <f>'COG-M'!P446</f>
        <v>0</v>
      </c>
      <c r="L70" s="54">
        <f>'COG-M'!P447</f>
        <v>0</v>
      </c>
      <c r="M70" s="55">
        <f t="shared" si="17"/>
        <v>26400</v>
      </c>
    </row>
    <row r="71" spans="1:13" x14ac:dyDescent="0.25">
      <c r="A71" s="115">
        <v>247</v>
      </c>
      <c r="B71" s="88" t="s">
        <v>2242</v>
      </c>
      <c r="C71" s="116">
        <f>'COG-M'!P448</f>
        <v>0</v>
      </c>
      <c r="D71" s="54">
        <f>'COG-M'!P449</f>
        <v>0</v>
      </c>
      <c r="E71" s="54">
        <f>'COG-M'!P450</f>
        <v>0</v>
      </c>
      <c r="F71" s="54">
        <f>'COG-M'!P451</f>
        <v>0</v>
      </c>
      <c r="G71" s="54">
        <f>'COG-M'!P452</f>
        <v>26400</v>
      </c>
      <c r="H71" s="54">
        <f>'COG-M'!P453</f>
        <v>0</v>
      </c>
      <c r="I71" s="54">
        <f>'COG-M'!P454</f>
        <v>0</v>
      </c>
      <c r="J71" s="54">
        <f>'COG-M'!P455</f>
        <v>0</v>
      </c>
      <c r="K71" s="54">
        <f>'COG-M'!P456</f>
        <v>0</v>
      </c>
      <c r="L71" s="54">
        <f>'COG-M'!P457</f>
        <v>0</v>
      </c>
      <c r="M71" s="55">
        <f t="shared" si="17"/>
        <v>26400</v>
      </c>
    </row>
    <row r="72" spans="1:13" x14ac:dyDescent="0.25">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x14ac:dyDescent="0.25">
      <c r="A73" s="115">
        <v>249</v>
      </c>
      <c r="B73" s="88" t="s">
        <v>2244</v>
      </c>
      <c r="C73" s="116">
        <f>'COG-M'!P468</f>
        <v>0</v>
      </c>
      <c r="D73" s="54">
        <f>'COG-M'!P469</f>
        <v>0</v>
      </c>
      <c r="E73" s="54">
        <f>'COG-M'!P470</f>
        <v>0</v>
      </c>
      <c r="F73" s="54">
        <f>'COG-M'!P471</f>
        <v>0</v>
      </c>
      <c r="G73" s="54">
        <f>'COG-M'!P472</f>
        <v>540000</v>
      </c>
      <c r="H73" s="54">
        <f>'COG-M'!P473</f>
        <v>0</v>
      </c>
      <c r="I73" s="54">
        <f>'COG-M'!P474</f>
        <v>0</v>
      </c>
      <c r="J73" s="54">
        <f>'COG-M'!P475</f>
        <v>0</v>
      </c>
      <c r="K73" s="54">
        <f>'COG-M'!P476</f>
        <v>0</v>
      </c>
      <c r="L73" s="54">
        <f>'COG-M'!P477</f>
        <v>0</v>
      </c>
      <c r="M73" s="55">
        <f t="shared" si="17"/>
        <v>540000</v>
      </c>
    </row>
    <row r="74" spans="1:13" x14ac:dyDescent="0.25">
      <c r="A74" s="121">
        <v>2500</v>
      </c>
      <c r="B74" s="122" t="s">
        <v>2910</v>
      </c>
      <c r="C74" s="72">
        <f t="shared" ref="C74:I74" si="18">SUM(C75:C81)</f>
        <v>6290000</v>
      </c>
      <c r="D74" s="73">
        <f t="shared" si="18"/>
        <v>0</v>
      </c>
      <c r="E74" s="73">
        <f t="shared" si="18"/>
        <v>0</v>
      </c>
      <c r="F74" s="73">
        <f t="shared" si="18"/>
        <v>0</v>
      </c>
      <c r="G74" s="73">
        <f t="shared" si="18"/>
        <v>20000</v>
      </c>
      <c r="H74" s="73">
        <f t="shared" si="18"/>
        <v>0</v>
      </c>
      <c r="I74" s="73">
        <f t="shared" si="18"/>
        <v>0</v>
      </c>
      <c r="J74" s="73">
        <f>SUM(J75:J81)</f>
        <v>0</v>
      </c>
      <c r="K74" s="73">
        <f>SUM(K75:K81)</f>
        <v>0</v>
      </c>
      <c r="L74" s="73">
        <f>SUM(L75:L81)</f>
        <v>0</v>
      </c>
      <c r="M74" s="73">
        <f>SUM(M75:M81)</f>
        <v>6310000</v>
      </c>
    </row>
    <row r="75" spans="1:13" x14ac:dyDescent="0.25">
      <c r="A75" s="115">
        <v>251</v>
      </c>
      <c r="B75" s="88" t="s">
        <v>2246</v>
      </c>
      <c r="C75" s="116">
        <f>'COG-M'!P479</f>
        <v>0</v>
      </c>
      <c r="D75" s="54">
        <f>'COG-M'!P480</f>
        <v>0</v>
      </c>
      <c r="E75" s="54">
        <f>'COG-M'!P481</f>
        <v>0</v>
      </c>
      <c r="F75" s="54">
        <f>'COG-M'!P482</f>
        <v>0</v>
      </c>
      <c r="G75" s="54">
        <f>'COG-M'!P483</f>
        <v>5000</v>
      </c>
      <c r="H75" s="54">
        <f>'COG-M'!P484</f>
        <v>0</v>
      </c>
      <c r="I75" s="54">
        <f>'COG-M'!P485</f>
        <v>0</v>
      </c>
      <c r="J75" s="54">
        <f>'COG-M'!P486</f>
        <v>0</v>
      </c>
      <c r="K75" s="54">
        <f>'COG-M'!P487</f>
        <v>0</v>
      </c>
      <c r="L75" s="54">
        <f>'COG-M'!P488</f>
        <v>0</v>
      </c>
      <c r="M75" s="55">
        <f t="shared" ref="M75:M81" si="19">SUM(C75:L75)</f>
        <v>5000</v>
      </c>
    </row>
    <row r="76" spans="1:13" x14ac:dyDescent="0.25">
      <c r="A76" s="115">
        <v>252</v>
      </c>
      <c r="B76" s="88" t="s">
        <v>2247</v>
      </c>
      <c r="C76" s="116">
        <f>'COG-M'!P489</f>
        <v>0</v>
      </c>
      <c r="D76" s="54">
        <f>'COG-M'!P490</f>
        <v>0</v>
      </c>
      <c r="E76" s="54">
        <f>'COG-M'!P491</f>
        <v>0</v>
      </c>
      <c r="F76" s="54">
        <f>'COG-M'!P492</f>
        <v>0</v>
      </c>
      <c r="G76" s="54">
        <f>'COG-M'!P493</f>
        <v>5000</v>
      </c>
      <c r="H76" s="54">
        <f>'COG-M'!P494</f>
        <v>0</v>
      </c>
      <c r="I76" s="54">
        <f>'COG-M'!P495</f>
        <v>0</v>
      </c>
      <c r="J76" s="54">
        <f>'COG-M'!P496</f>
        <v>0</v>
      </c>
      <c r="K76" s="54">
        <f>'COG-M'!P497</f>
        <v>0</v>
      </c>
      <c r="L76" s="54">
        <f>'COG-M'!P498</f>
        <v>0</v>
      </c>
      <c r="M76" s="55">
        <f t="shared" si="19"/>
        <v>5000</v>
      </c>
    </row>
    <row r="77" spans="1:13" x14ac:dyDescent="0.25">
      <c r="A77" s="115">
        <v>253</v>
      </c>
      <c r="B77" s="88" t="s">
        <v>2248</v>
      </c>
      <c r="C77" s="116">
        <f>'COG-M'!P499</f>
        <v>240000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240000</v>
      </c>
    </row>
    <row r="78" spans="1:13" x14ac:dyDescent="0.25">
      <c r="A78" s="115">
        <v>254</v>
      </c>
      <c r="B78" s="88" t="s">
        <v>2249</v>
      </c>
      <c r="C78" s="116">
        <f>'COG-M'!P509</f>
        <v>0</v>
      </c>
      <c r="D78" s="54">
        <f>'COG-M'!P510</f>
        <v>0</v>
      </c>
      <c r="E78" s="54">
        <f>'COG-M'!P511</f>
        <v>0</v>
      </c>
      <c r="F78" s="54">
        <f>'COG-M'!P512</f>
        <v>0</v>
      </c>
      <c r="G78" s="54">
        <f>'COG-M'!P513</f>
        <v>5000</v>
      </c>
      <c r="H78" s="54">
        <f>'COG-M'!P514</f>
        <v>0</v>
      </c>
      <c r="I78" s="54">
        <f>'COG-M'!P515</f>
        <v>0</v>
      </c>
      <c r="J78" s="54">
        <f>'COG-M'!P516</f>
        <v>0</v>
      </c>
      <c r="K78" s="54">
        <f>'COG-M'!P517</f>
        <v>0</v>
      </c>
      <c r="L78" s="54">
        <f>'COG-M'!P518</f>
        <v>0</v>
      </c>
      <c r="M78" s="55">
        <f t="shared" si="19"/>
        <v>5000</v>
      </c>
    </row>
    <row r="79" spans="1:13" x14ac:dyDescent="0.25">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25">
      <c r="A80" s="115">
        <v>256</v>
      </c>
      <c r="B80" s="88" t="s">
        <v>2251</v>
      </c>
      <c r="C80" s="116">
        <f>'COG-M'!P529</f>
        <v>0</v>
      </c>
      <c r="D80" s="54">
        <f>'COG-M'!P530</f>
        <v>0</v>
      </c>
      <c r="E80" s="54">
        <f>'COG-M'!P531</f>
        <v>0</v>
      </c>
      <c r="F80" s="54">
        <f>'COG-M'!P532</f>
        <v>0</v>
      </c>
      <c r="G80" s="54">
        <f>'COG-M'!P533</f>
        <v>5000</v>
      </c>
      <c r="H80" s="54">
        <f>'COG-M'!P534</f>
        <v>0</v>
      </c>
      <c r="I80" s="54">
        <f>'COG-M'!P535</f>
        <v>0</v>
      </c>
      <c r="J80" s="54">
        <f>'COG-M'!P536</f>
        <v>0</v>
      </c>
      <c r="K80" s="54">
        <f>'COG-M'!P537</f>
        <v>0</v>
      </c>
      <c r="L80" s="54">
        <f>'COG-M'!P538</f>
        <v>0</v>
      </c>
      <c r="M80" s="55">
        <f t="shared" si="19"/>
        <v>5000</v>
      </c>
    </row>
    <row r="81" spans="1:13" x14ac:dyDescent="0.25">
      <c r="A81" s="115">
        <v>259</v>
      </c>
      <c r="B81" s="88" t="s">
        <v>2252</v>
      </c>
      <c r="C81" s="116">
        <f>'COG-M'!P539</f>
        <v>6050000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6050000</v>
      </c>
    </row>
    <row r="82" spans="1:13" x14ac:dyDescent="0.25">
      <c r="A82" s="121">
        <v>2600</v>
      </c>
      <c r="B82" s="122" t="s">
        <v>2911</v>
      </c>
      <c r="C82" s="72">
        <f t="shared" ref="C82:I82" si="20">SUM(C83:C84)</f>
        <v>9530000</v>
      </c>
      <c r="D82" s="73">
        <f t="shared" si="20"/>
        <v>0</v>
      </c>
      <c r="E82" s="73">
        <f t="shared" si="20"/>
        <v>0</v>
      </c>
      <c r="F82" s="73">
        <f t="shared" si="20"/>
        <v>0</v>
      </c>
      <c r="G82" s="73">
        <f t="shared" si="20"/>
        <v>0</v>
      </c>
      <c r="H82" s="73">
        <f t="shared" si="20"/>
        <v>300000</v>
      </c>
      <c r="I82" s="73">
        <f t="shared" si="20"/>
        <v>0</v>
      </c>
      <c r="J82" s="73">
        <f>SUM(J83:J84)</f>
        <v>0</v>
      </c>
      <c r="K82" s="73">
        <f>SUM(K83:K84)</f>
        <v>0</v>
      </c>
      <c r="L82" s="73">
        <f>SUM(L83:L84)</f>
        <v>0</v>
      </c>
      <c r="M82" s="73">
        <f>SUM(M83:M84)</f>
        <v>9830000</v>
      </c>
    </row>
    <row r="83" spans="1:13" x14ac:dyDescent="0.25">
      <c r="A83" s="115">
        <v>261</v>
      </c>
      <c r="B83" s="88" t="s">
        <v>2253</v>
      </c>
      <c r="C83" s="116">
        <f>'COG-M'!P550</f>
        <v>9530000</v>
      </c>
      <c r="D83" s="54">
        <f>'COG-M'!P551</f>
        <v>0</v>
      </c>
      <c r="E83" s="54">
        <f>'COG-M'!P552</f>
        <v>0</v>
      </c>
      <c r="F83" s="54">
        <f>'COG-M'!P553</f>
        <v>0</v>
      </c>
      <c r="G83" s="54">
        <f>'COG-M'!P554</f>
        <v>0</v>
      </c>
      <c r="H83" s="54">
        <f>'COG-M'!P555</f>
        <v>300000</v>
      </c>
      <c r="I83" s="54">
        <f>'COG-M'!P556</f>
        <v>0</v>
      </c>
      <c r="J83" s="54">
        <f>'COG-M'!P557</f>
        <v>0</v>
      </c>
      <c r="K83" s="54">
        <f>'COG-M'!P558</f>
        <v>0</v>
      </c>
      <c r="L83" s="54">
        <f>'COG-M'!P559</f>
        <v>0</v>
      </c>
      <c r="M83" s="55">
        <f>SUM(C83:L83)</f>
        <v>9830000</v>
      </c>
    </row>
    <row r="84" spans="1:13" x14ac:dyDescent="0.25">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25">
      <c r="A85" s="121">
        <v>2700</v>
      </c>
      <c r="B85" s="122" t="s">
        <v>2912</v>
      </c>
      <c r="C85" s="72">
        <f t="shared" ref="C85:I85" si="21">SUM(C86:C90)</f>
        <v>0</v>
      </c>
      <c r="D85" s="73">
        <f t="shared" si="21"/>
        <v>0</v>
      </c>
      <c r="E85" s="73">
        <f t="shared" si="21"/>
        <v>0</v>
      </c>
      <c r="F85" s="73">
        <f t="shared" si="21"/>
        <v>0</v>
      </c>
      <c r="G85" s="73">
        <f t="shared" si="21"/>
        <v>92000</v>
      </c>
      <c r="H85" s="73">
        <f t="shared" si="21"/>
        <v>0</v>
      </c>
      <c r="I85" s="73">
        <f t="shared" si="21"/>
        <v>0</v>
      </c>
      <c r="J85" s="73">
        <f>SUM(J86:J90)</f>
        <v>50000</v>
      </c>
      <c r="K85" s="73">
        <f>SUM(K86:K90)</f>
        <v>0</v>
      </c>
      <c r="L85" s="73">
        <f>SUM(L86:L90)</f>
        <v>0</v>
      </c>
      <c r="M85" s="73">
        <f>SUM(M86:M90)</f>
        <v>142000</v>
      </c>
    </row>
    <row r="86" spans="1:13" x14ac:dyDescent="0.25">
      <c r="A86" s="115">
        <v>271</v>
      </c>
      <c r="B86" s="88" t="s">
        <v>2256</v>
      </c>
      <c r="C86" s="116">
        <f>'COG-M'!P571</f>
        <v>0</v>
      </c>
      <c r="D86" s="54">
        <f>'COG-M'!P572</f>
        <v>0</v>
      </c>
      <c r="E86" s="54">
        <f>'COG-M'!P573</f>
        <v>0</v>
      </c>
      <c r="F86" s="54">
        <f>'COG-M'!P574</f>
        <v>0</v>
      </c>
      <c r="G86" s="54">
        <f>'COG-M'!P575</f>
        <v>50000</v>
      </c>
      <c r="H86" s="54">
        <f>'COG-M'!P576</f>
        <v>0</v>
      </c>
      <c r="I86" s="54">
        <f>'COG-M'!P577</f>
        <v>0</v>
      </c>
      <c r="J86" s="54">
        <f>'COG-M'!P578</f>
        <v>0</v>
      </c>
      <c r="K86" s="54">
        <f>'COG-M'!P579</f>
        <v>0</v>
      </c>
      <c r="L86" s="54">
        <f>'COG-M'!P580</f>
        <v>0</v>
      </c>
      <c r="M86" s="55">
        <f>SUM(C86:L86)</f>
        <v>50000</v>
      </c>
    </row>
    <row r="87" spans="1:13" x14ac:dyDescent="0.25">
      <c r="A87" s="115">
        <v>272</v>
      </c>
      <c r="B87" s="88" t="s">
        <v>2257</v>
      </c>
      <c r="C87" s="116">
        <f>'COG-M'!P581</f>
        <v>0</v>
      </c>
      <c r="D87" s="54">
        <f>'COG-M'!P582</f>
        <v>0</v>
      </c>
      <c r="E87" s="54">
        <f>'COG-M'!P583</f>
        <v>0</v>
      </c>
      <c r="F87" s="54">
        <f>'COG-M'!P584</f>
        <v>0</v>
      </c>
      <c r="G87" s="54">
        <f>'COG-M'!P585</f>
        <v>0</v>
      </c>
      <c r="H87" s="54">
        <f>'COG-M'!P586</f>
        <v>0</v>
      </c>
      <c r="I87" s="54">
        <f>'COG-M'!P587</f>
        <v>0</v>
      </c>
      <c r="J87" s="54">
        <f>'COG-M'!P588</f>
        <v>50000</v>
      </c>
      <c r="K87" s="54">
        <f>'COG-M'!P589</f>
        <v>0</v>
      </c>
      <c r="L87" s="54">
        <f>'COG-M'!P590</f>
        <v>0</v>
      </c>
      <c r="M87" s="55">
        <f>SUM(C87:L87)</f>
        <v>50000</v>
      </c>
    </row>
    <row r="88" spans="1:13" x14ac:dyDescent="0.25">
      <c r="A88" s="115">
        <v>273</v>
      </c>
      <c r="B88" s="88" t="s">
        <v>2258</v>
      </c>
      <c r="C88" s="116">
        <f>'COG-M'!P591</f>
        <v>0</v>
      </c>
      <c r="D88" s="54">
        <f>'COG-M'!P592</f>
        <v>0</v>
      </c>
      <c r="E88" s="54">
        <f>'COG-M'!P593</f>
        <v>0</v>
      </c>
      <c r="F88" s="54">
        <f>'COG-M'!P594</f>
        <v>0</v>
      </c>
      <c r="G88" s="54">
        <f>'COG-M'!P595</f>
        <v>40000</v>
      </c>
      <c r="H88" s="54">
        <f>'COG-M'!P596</f>
        <v>0</v>
      </c>
      <c r="I88" s="54">
        <f>'COG-M'!P597</f>
        <v>0</v>
      </c>
      <c r="J88" s="54">
        <f>'COG-M'!P598</f>
        <v>0</v>
      </c>
      <c r="K88" s="54">
        <f>'COG-M'!P599</f>
        <v>0</v>
      </c>
      <c r="L88" s="54">
        <f>'COG-M'!P600</f>
        <v>0</v>
      </c>
      <c r="M88" s="55">
        <f>SUM(C88:L88)</f>
        <v>40000</v>
      </c>
    </row>
    <row r="89" spans="1:13" x14ac:dyDescent="0.25">
      <c r="A89" s="115">
        <v>274</v>
      </c>
      <c r="B89" s="88" t="s">
        <v>2259</v>
      </c>
      <c r="C89" s="116">
        <f>'COG-M'!P601</f>
        <v>0</v>
      </c>
      <c r="D89" s="54">
        <f>'COG-M'!P602</f>
        <v>0</v>
      </c>
      <c r="E89" s="54">
        <f>'COG-M'!P603</f>
        <v>0</v>
      </c>
      <c r="F89" s="54">
        <f>'COG-M'!P604</f>
        <v>0</v>
      </c>
      <c r="G89" s="54">
        <f>'COG-M'!P605</f>
        <v>2000</v>
      </c>
      <c r="H89" s="54">
        <f>'COG-M'!P606</f>
        <v>0</v>
      </c>
      <c r="I89" s="54">
        <f>'COG-M'!P607</f>
        <v>0</v>
      </c>
      <c r="J89" s="54">
        <f>'COG-M'!P608</f>
        <v>0</v>
      </c>
      <c r="K89" s="54">
        <f>'COG-M'!P609</f>
        <v>0</v>
      </c>
      <c r="L89" s="54">
        <f>'COG-M'!P610</f>
        <v>0</v>
      </c>
      <c r="M89" s="55">
        <f>SUM(C89:L89)</f>
        <v>2000</v>
      </c>
    </row>
    <row r="90" spans="1:13" x14ac:dyDescent="0.25">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25">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x14ac:dyDescent="0.25">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x14ac:dyDescent="0.25">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x14ac:dyDescent="0.25">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x14ac:dyDescent="0.25">
      <c r="A95" s="121">
        <v>2900</v>
      </c>
      <c r="B95" s="122" t="s">
        <v>2914</v>
      </c>
      <c r="C95" s="72">
        <f t="shared" ref="C95:I95" si="23">SUM(C96:C104)</f>
        <v>0</v>
      </c>
      <c r="D95" s="73">
        <f t="shared" si="23"/>
        <v>0</v>
      </c>
      <c r="E95" s="73">
        <f t="shared" si="23"/>
        <v>0</v>
      </c>
      <c r="F95" s="73">
        <f t="shared" si="23"/>
        <v>0</v>
      </c>
      <c r="G95" s="73">
        <f t="shared" si="23"/>
        <v>414000</v>
      </c>
      <c r="H95" s="73">
        <f t="shared" si="23"/>
        <v>0</v>
      </c>
      <c r="I95" s="73">
        <f t="shared" si="23"/>
        <v>0</v>
      </c>
      <c r="J95" s="73">
        <f>SUM(J96:J104)</f>
        <v>0</v>
      </c>
      <c r="K95" s="73">
        <f>SUM(K96:K104)</f>
        <v>0</v>
      </c>
      <c r="L95" s="73">
        <f>SUM(L96:L104)</f>
        <v>0</v>
      </c>
      <c r="M95" s="73">
        <f>SUM(M96:M104)</f>
        <v>414000</v>
      </c>
    </row>
    <row r="96" spans="1:13" x14ac:dyDescent="0.25">
      <c r="A96" s="115">
        <v>291</v>
      </c>
      <c r="B96" s="88" t="s">
        <v>2266</v>
      </c>
      <c r="C96" s="116">
        <f>'COG-M'!P653</f>
        <v>0</v>
      </c>
      <c r="D96" s="54">
        <f>'COG-M'!P654</f>
        <v>0</v>
      </c>
      <c r="E96" s="54">
        <f>'COG-M'!P655</f>
        <v>0</v>
      </c>
      <c r="F96" s="54">
        <f>'COG-M'!P656</f>
        <v>0</v>
      </c>
      <c r="G96" s="54">
        <f>'COG-M'!P657</f>
        <v>150000</v>
      </c>
      <c r="H96" s="54">
        <f>'COG-M'!P658</f>
        <v>0</v>
      </c>
      <c r="I96" s="54">
        <f>'COG-M'!P659</f>
        <v>0</v>
      </c>
      <c r="J96" s="54">
        <f>'COG-M'!P660</f>
        <v>0</v>
      </c>
      <c r="K96" s="54">
        <f>'COG-M'!P661</f>
        <v>0</v>
      </c>
      <c r="L96" s="54">
        <f>'COG-M'!P662</f>
        <v>0</v>
      </c>
      <c r="M96" s="55">
        <f t="shared" ref="M96:M104" si="24">SUM(C96:L96)</f>
        <v>150000</v>
      </c>
    </row>
    <row r="97" spans="1:13" x14ac:dyDescent="0.25">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x14ac:dyDescent="0.25">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x14ac:dyDescent="0.25">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x14ac:dyDescent="0.25">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25">
      <c r="A101" s="115">
        <v>296</v>
      </c>
      <c r="B101" s="88" t="s">
        <v>2271</v>
      </c>
      <c r="C101" s="116">
        <f>'COG-M'!P703</f>
        <v>0</v>
      </c>
      <c r="D101" s="54">
        <f>'COG-M'!P704</f>
        <v>0</v>
      </c>
      <c r="E101" s="54">
        <f>'COG-M'!P705</f>
        <v>0</v>
      </c>
      <c r="F101" s="54">
        <f>'COG-M'!P706</f>
        <v>0</v>
      </c>
      <c r="G101" s="54">
        <f>'COG-M'!P707</f>
        <v>108000</v>
      </c>
      <c r="H101" s="54">
        <f>'COG-M'!P708</f>
        <v>0</v>
      </c>
      <c r="I101" s="54">
        <f>'COG-M'!P709</f>
        <v>0</v>
      </c>
      <c r="J101" s="54">
        <f>'COG-M'!P710</f>
        <v>0</v>
      </c>
      <c r="K101" s="54">
        <f>'COG-M'!P711</f>
        <v>0</v>
      </c>
      <c r="L101" s="54">
        <f>'COG-M'!P712</f>
        <v>0</v>
      </c>
      <c r="M101" s="55">
        <f t="shared" si="24"/>
        <v>108000</v>
      </c>
    </row>
    <row r="102" spans="1:13" x14ac:dyDescent="0.25">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25">
      <c r="A103" s="115">
        <v>298</v>
      </c>
      <c r="B103" s="88" t="s">
        <v>2273</v>
      </c>
      <c r="C103" s="116">
        <f>'COG-M'!P723</f>
        <v>0</v>
      </c>
      <c r="D103" s="54">
        <f>'COG-M'!P724</f>
        <v>0</v>
      </c>
      <c r="E103" s="54">
        <f>'COG-M'!P725</f>
        <v>0</v>
      </c>
      <c r="F103" s="54">
        <f>'COG-M'!P726</f>
        <v>0</v>
      </c>
      <c r="G103" s="54">
        <f>'COG-M'!P727</f>
        <v>156000</v>
      </c>
      <c r="H103" s="54">
        <f>'COG-M'!P728</f>
        <v>0</v>
      </c>
      <c r="I103" s="54">
        <f>'COG-M'!P729</f>
        <v>0</v>
      </c>
      <c r="J103" s="54">
        <f>'COG-M'!P730</f>
        <v>0</v>
      </c>
      <c r="K103" s="54">
        <f>'COG-M'!P731</f>
        <v>0</v>
      </c>
      <c r="L103" s="54">
        <f>'COG-M'!P732</f>
        <v>0</v>
      </c>
      <c r="M103" s="55">
        <f t="shared" si="24"/>
        <v>156000</v>
      </c>
    </row>
    <row r="104" spans="1:13" x14ac:dyDescent="0.25">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25">
      <c r="A105" s="123">
        <v>3000</v>
      </c>
      <c r="B105" s="112" t="s">
        <v>2275</v>
      </c>
      <c r="C105" s="76">
        <f>C106+C116+C126+C136+C146+C156+C164+C174+C180</f>
        <v>1706625</v>
      </c>
      <c r="D105" s="77">
        <f t="shared" ref="D105:M105" si="25">D106+D116+D126+D136+D146+D156+D164+D174+D180</f>
        <v>0</v>
      </c>
      <c r="E105" s="77">
        <f t="shared" si="25"/>
        <v>0</v>
      </c>
      <c r="F105" s="77">
        <f t="shared" si="25"/>
        <v>0</v>
      </c>
      <c r="G105" s="77">
        <f t="shared" si="25"/>
        <v>6474450</v>
      </c>
      <c r="H105" s="77">
        <f t="shared" si="25"/>
        <v>0</v>
      </c>
      <c r="I105" s="77">
        <f t="shared" si="25"/>
        <v>0</v>
      </c>
      <c r="J105" s="77">
        <f t="shared" si="25"/>
        <v>7413375</v>
      </c>
      <c r="K105" s="77">
        <f t="shared" si="25"/>
        <v>0</v>
      </c>
      <c r="L105" s="77">
        <f t="shared" si="25"/>
        <v>0</v>
      </c>
      <c r="M105" s="77">
        <f t="shared" si="25"/>
        <v>15594450</v>
      </c>
    </row>
    <row r="106" spans="1:13" x14ac:dyDescent="0.25">
      <c r="A106" s="121">
        <v>3100</v>
      </c>
      <c r="B106" s="122" t="s">
        <v>2276</v>
      </c>
      <c r="C106" s="72">
        <f>SUM(C107:C115)</f>
        <v>1706625</v>
      </c>
      <c r="D106" s="73">
        <f t="shared" ref="D106:M106" si="26">SUM(D107:D115)</f>
        <v>0</v>
      </c>
      <c r="E106" s="73">
        <f t="shared" si="26"/>
        <v>0</v>
      </c>
      <c r="F106" s="73">
        <f t="shared" si="26"/>
        <v>0</v>
      </c>
      <c r="G106" s="73">
        <f t="shared" si="26"/>
        <v>214450</v>
      </c>
      <c r="H106" s="73">
        <f t="shared" si="26"/>
        <v>0</v>
      </c>
      <c r="I106" s="73">
        <f t="shared" si="26"/>
        <v>0</v>
      </c>
      <c r="J106" s="73">
        <f t="shared" si="26"/>
        <v>7413375</v>
      </c>
      <c r="K106" s="73">
        <f t="shared" si="26"/>
        <v>0</v>
      </c>
      <c r="L106" s="73">
        <f t="shared" si="26"/>
        <v>0</v>
      </c>
      <c r="M106" s="73">
        <f t="shared" si="26"/>
        <v>9334450</v>
      </c>
    </row>
    <row r="107" spans="1:13" x14ac:dyDescent="0.25">
      <c r="A107" s="115">
        <v>311</v>
      </c>
      <c r="B107" s="88" t="s">
        <v>2277</v>
      </c>
      <c r="C107" s="116">
        <f>'COG-M'!P745</f>
        <v>1706625</v>
      </c>
      <c r="D107" s="54">
        <f>'COG-M'!P746</f>
        <v>0</v>
      </c>
      <c r="E107" s="54">
        <f>'COG-M'!P747</f>
        <v>0</v>
      </c>
      <c r="F107" s="54">
        <f>'COG-M'!P748</f>
        <v>0</v>
      </c>
      <c r="G107" s="54">
        <f>'COG-M'!P749</f>
        <v>0</v>
      </c>
      <c r="H107" s="54">
        <f>'COG-M'!P750</f>
        <v>0</v>
      </c>
      <c r="I107" s="54">
        <f>'COG-M'!P751</f>
        <v>0</v>
      </c>
      <c r="J107" s="54">
        <f>'COG-M'!P752</f>
        <v>7413375</v>
      </c>
      <c r="K107" s="54">
        <f>'COG-M'!P753</f>
        <v>0</v>
      </c>
      <c r="L107" s="54">
        <f>'COG-M'!P754</f>
        <v>0</v>
      </c>
      <c r="M107" s="55">
        <f t="shared" ref="M107:M115" si="27">SUM(C107:L107)</f>
        <v>9120000</v>
      </c>
    </row>
    <row r="108" spans="1:13" x14ac:dyDescent="0.25">
      <c r="A108" s="115">
        <v>312</v>
      </c>
      <c r="B108" s="88" t="s">
        <v>2278</v>
      </c>
      <c r="C108" s="116">
        <f>'COG-M'!P755</f>
        <v>0</v>
      </c>
      <c r="D108" s="54">
        <f>'COG-M'!P756</f>
        <v>0</v>
      </c>
      <c r="E108" s="54">
        <f>'COG-M'!P757</f>
        <v>0</v>
      </c>
      <c r="F108" s="54">
        <f>'COG-M'!P758</f>
        <v>0</v>
      </c>
      <c r="G108" s="54">
        <f>'COG-M'!P759</f>
        <v>4950</v>
      </c>
      <c r="H108" s="54">
        <f>'COG-M'!P760</f>
        <v>0</v>
      </c>
      <c r="I108" s="54">
        <f>'COG-M'!P761</f>
        <v>0</v>
      </c>
      <c r="J108" s="54">
        <f>'COG-M'!P762</f>
        <v>0</v>
      </c>
      <c r="K108" s="54">
        <f>'COG-M'!P763</f>
        <v>0</v>
      </c>
      <c r="L108" s="54">
        <f>'COG-M'!P764</f>
        <v>0</v>
      </c>
      <c r="M108" s="55">
        <f t="shared" si="27"/>
        <v>4950</v>
      </c>
    </row>
    <row r="109" spans="1:13" x14ac:dyDescent="0.25">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25">
      <c r="A110" s="115">
        <v>314</v>
      </c>
      <c r="B110" s="88" t="s">
        <v>2280</v>
      </c>
      <c r="C110" s="116">
        <f>'COG-M'!P775</f>
        <v>0</v>
      </c>
      <c r="D110" s="54">
        <f>'COG-M'!P776</f>
        <v>0</v>
      </c>
      <c r="E110" s="54">
        <f>'COG-M'!P777</f>
        <v>0</v>
      </c>
      <c r="F110" s="54">
        <f>'COG-M'!P778</f>
        <v>0</v>
      </c>
      <c r="G110" s="54">
        <f>'COG-M'!P779</f>
        <v>154000</v>
      </c>
      <c r="H110" s="54">
        <f>'COG-M'!P780</f>
        <v>0</v>
      </c>
      <c r="I110" s="54">
        <f>'COG-M'!P781</f>
        <v>0</v>
      </c>
      <c r="J110" s="54">
        <f>'COG-M'!P782</f>
        <v>0</v>
      </c>
      <c r="K110" s="54">
        <f>'COG-M'!P783</f>
        <v>0</v>
      </c>
      <c r="L110" s="54">
        <f>'COG-M'!P784</f>
        <v>0</v>
      </c>
      <c r="M110" s="55">
        <f t="shared" si="27"/>
        <v>154000</v>
      </c>
    </row>
    <row r="111" spans="1:13" x14ac:dyDescent="0.25">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25">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25">
      <c r="A113" s="115">
        <v>317</v>
      </c>
      <c r="B113" s="88" t="s">
        <v>2283</v>
      </c>
      <c r="C113" s="116">
        <f>'COG-M'!P805</f>
        <v>0</v>
      </c>
      <c r="D113" s="54">
        <f>'COG-M'!P806</f>
        <v>0</v>
      </c>
      <c r="E113" s="54">
        <f>'COG-M'!P807</f>
        <v>0</v>
      </c>
      <c r="F113" s="54">
        <f>'COG-M'!P808</f>
        <v>0</v>
      </c>
      <c r="G113" s="54">
        <f>'COG-M'!P809</f>
        <v>55000</v>
      </c>
      <c r="H113" s="54">
        <f>'COG-M'!P810</f>
        <v>0</v>
      </c>
      <c r="I113" s="54">
        <f>'COG-M'!P811</f>
        <v>0</v>
      </c>
      <c r="J113" s="54">
        <f>'COG-M'!P812</f>
        <v>0</v>
      </c>
      <c r="K113" s="54">
        <f>'COG-M'!P813</f>
        <v>0</v>
      </c>
      <c r="L113" s="54">
        <f>'COG-M'!P814</f>
        <v>0</v>
      </c>
      <c r="M113" s="55">
        <f t="shared" si="27"/>
        <v>55000</v>
      </c>
    </row>
    <row r="114" spans="1:13" x14ac:dyDescent="0.25">
      <c r="A114" s="115">
        <v>318</v>
      </c>
      <c r="B114" s="88" t="s">
        <v>2284</v>
      </c>
      <c r="C114" s="116">
        <f>'COG-M'!P815</f>
        <v>0</v>
      </c>
      <c r="D114" s="54">
        <f>'COG-M'!P816</f>
        <v>0</v>
      </c>
      <c r="E114" s="54">
        <f>'COG-M'!P817</f>
        <v>0</v>
      </c>
      <c r="F114" s="54">
        <f>'COG-M'!P818</f>
        <v>0</v>
      </c>
      <c r="G114" s="54">
        <f>'COG-M'!P819</f>
        <v>500</v>
      </c>
      <c r="H114" s="54">
        <f>'COG-M'!P820</f>
        <v>0</v>
      </c>
      <c r="I114" s="54">
        <f>'COG-M'!P821</f>
        <v>0</v>
      </c>
      <c r="J114" s="54">
        <f>'COG-M'!P822</f>
        <v>0</v>
      </c>
      <c r="K114" s="54">
        <f>'COG-M'!P823</f>
        <v>0</v>
      </c>
      <c r="L114" s="54">
        <f>'COG-M'!P824</f>
        <v>0</v>
      </c>
      <c r="M114" s="55">
        <f t="shared" si="27"/>
        <v>500</v>
      </c>
    </row>
    <row r="115" spans="1:13" x14ac:dyDescent="0.25">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25">
      <c r="A116" s="121">
        <v>3200</v>
      </c>
      <c r="B116" s="122" t="s">
        <v>2286</v>
      </c>
      <c r="C116" s="72">
        <f>SUM(C117:C125)</f>
        <v>0</v>
      </c>
      <c r="D116" s="73">
        <f t="shared" ref="D116:M116" si="28">SUM(D117:D125)</f>
        <v>0</v>
      </c>
      <c r="E116" s="73">
        <f t="shared" si="28"/>
        <v>0</v>
      </c>
      <c r="F116" s="73">
        <f t="shared" si="28"/>
        <v>0</v>
      </c>
      <c r="G116" s="73">
        <f t="shared" si="28"/>
        <v>250000</v>
      </c>
      <c r="H116" s="73">
        <f t="shared" si="28"/>
        <v>0</v>
      </c>
      <c r="I116" s="73">
        <f t="shared" si="28"/>
        <v>0</v>
      </c>
      <c r="J116" s="73">
        <f t="shared" si="28"/>
        <v>0</v>
      </c>
      <c r="K116" s="73">
        <f t="shared" si="28"/>
        <v>0</v>
      </c>
      <c r="L116" s="73">
        <f t="shared" si="28"/>
        <v>0</v>
      </c>
      <c r="M116" s="73">
        <f t="shared" si="28"/>
        <v>250000</v>
      </c>
    </row>
    <row r="117" spans="1:13" x14ac:dyDescent="0.25">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x14ac:dyDescent="0.25">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x14ac:dyDescent="0.25">
      <c r="A119" s="115">
        <v>323</v>
      </c>
      <c r="B119" s="88" t="s">
        <v>2289</v>
      </c>
      <c r="C119" s="116">
        <f>'COG-M'!P856</f>
        <v>0</v>
      </c>
      <c r="D119" s="54">
        <f>'COG-M'!P857</f>
        <v>0</v>
      </c>
      <c r="E119" s="54">
        <f>'COG-M'!P858</f>
        <v>0</v>
      </c>
      <c r="F119" s="54">
        <f>'COG-M'!P859</f>
        <v>0</v>
      </c>
      <c r="G119" s="54">
        <f>'COG-M'!P860</f>
        <v>50000</v>
      </c>
      <c r="H119" s="54">
        <f>'COG-M'!P861</f>
        <v>0</v>
      </c>
      <c r="I119" s="54">
        <f>'COG-M'!P862</f>
        <v>0</v>
      </c>
      <c r="J119" s="54">
        <f>'COG-M'!P863</f>
        <v>0</v>
      </c>
      <c r="K119" s="54">
        <f>'COG-M'!P864</f>
        <v>0</v>
      </c>
      <c r="L119" s="54">
        <f>'COG-M'!P865</f>
        <v>0</v>
      </c>
      <c r="M119" s="55">
        <f t="shared" si="29"/>
        <v>50000</v>
      </c>
    </row>
    <row r="120" spans="1:13" x14ac:dyDescent="0.25">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25">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25">
      <c r="A122" s="115">
        <v>326</v>
      </c>
      <c r="B122" s="88" t="s">
        <v>2292</v>
      </c>
      <c r="C122" s="116">
        <f>'COG-M'!P886</f>
        <v>0</v>
      </c>
      <c r="D122" s="54">
        <f>'COG-M'!P887</f>
        <v>0</v>
      </c>
      <c r="E122" s="54">
        <f>'COG-M'!P888</f>
        <v>0</v>
      </c>
      <c r="F122" s="54">
        <f>'COG-M'!P889</f>
        <v>0</v>
      </c>
      <c r="G122" s="54">
        <f>'COG-M'!P890</f>
        <v>200000</v>
      </c>
      <c r="H122" s="54">
        <f>'COG-M'!P891</f>
        <v>0</v>
      </c>
      <c r="I122" s="54">
        <f>'COG-M'!P892</f>
        <v>0</v>
      </c>
      <c r="J122" s="54">
        <f>'COG-M'!P893</f>
        <v>0</v>
      </c>
      <c r="K122" s="54">
        <f>'COG-M'!P894</f>
        <v>0</v>
      </c>
      <c r="L122" s="54">
        <f>'COG-M'!P895</f>
        <v>0</v>
      </c>
      <c r="M122" s="55">
        <f t="shared" si="29"/>
        <v>200000</v>
      </c>
    </row>
    <row r="123" spans="1:13" x14ac:dyDescent="0.25">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25">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25">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25">
      <c r="A126" s="121">
        <v>3300</v>
      </c>
      <c r="B126" s="122" t="s">
        <v>2915</v>
      </c>
      <c r="C126" s="72">
        <f>SUM(C127:C135)</f>
        <v>0</v>
      </c>
      <c r="D126" s="73">
        <f t="shared" ref="D126:M126" si="30">SUM(D127:D135)</f>
        <v>0</v>
      </c>
      <c r="E126" s="73">
        <f t="shared" si="30"/>
        <v>0</v>
      </c>
      <c r="F126" s="73">
        <f t="shared" si="30"/>
        <v>0</v>
      </c>
      <c r="G126" s="73">
        <f t="shared" si="30"/>
        <v>1415000</v>
      </c>
      <c r="H126" s="73">
        <f t="shared" si="30"/>
        <v>0</v>
      </c>
      <c r="I126" s="73">
        <f t="shared" si="30"/>
        <v>0</v>
      </c>
      <c r="J126" s="73">
        <f t="shared" si="30"/>
        <v>0</v>
      </c>
      <c r="K126" s="73">
        <f t="shared" si="30"/>
        <v>0</v>
      </c>
      <c r="L126" s="73">
        <f t="shared" si="30"/>
        <v>0</v>
      </c>
      <c r="M126" s="73">
        <f t="shared" si="30"/>
        <v>1415000</v>
      </c>
    </row>
    <row r="127" spans="1:13" x14ac:dyDescent="0.25">
      <c r="A127" s="115">
        <v>331</v>
      </c>
      <c r="B127" s="88" t="s">
        <v>2297</v>
      </c>
      <c r="C127" s="116">
        <f>'COG-M'!P927</f>
        <v>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0</v>
      </c>
    </row>
    <row r="128" spans="1:13" x14ac:dyDescent="0.25">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x14ac:dyDescent="0.25">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25">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25">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25">
      <c r="A132" s="115">
        <v>336</v>
      </c>
      <c r="B132" s="88" t="s">
        <v>2302</v>
      </c>
      <c r="C132" s="116">
        <f>'COG-M'!P977</f>
        <v>0</v>
      </c>
      <c r="D132" s="54">
        <f>'COG-M'!P978</f>
        <v>0</v>
      </c>
      <c r="E132" s="54">
        <f>'COG-M'!P979</f>
        <v>0</v>
      </c>
      <c r="F132" s="54">
        <f>'COG-M'!P980</f>
        <v>0</v>
      </c>
      <c r="G132" s="54">
        <f>'COG-M'!P981</f>
        <v>480000</v>
      </c>
      <c r="H132" s="54">
        <f>'COG-M'!P982</f>
        <v>0</v>
      </c>
      <c r="I132" s="54">
        <f>'COG-M'!P983</f>
        <v>0</v>
      </c>
      <c r="J132" s="54">
        <f>'COG-M'!P984</f>
        <v>0</v>
      </c>
      <c r="K132" s="54">
        <f>'COG-M'!P985</f>
        <v>0</v>
      </c>
      <c r="L132" s="54">
        <f>'COG-M'!P986</f>
        <v>0</v>
      </c>
      <c r="M132" s="55">
        <f t="shared" si="31"/>
        <v>480000</v>
      </c>
    </row>
    <row r="133" spans="1:13" x14ac:dyDescent="0.25">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25">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25">
      <c r="A135" s="115">
        <v>339</v>
      </c>
      <c r="B135" s="88" t="s">
        <v>2305</v>
      </c>
      <c r="C135" s="116">
        <f>'COG-M'!P1007</f>
        <v>0</v>
      </c>
      <c r="D135" s="54">
        <f>'COG-M'!P1008</f>
        <v>0</v>
      </c>
      <c r="E135" s="54">
        <f>'COG-M'!P1009</f>
        <v>0</v>
      </c>
      <c r="F135" s="54">
        <f>'COG-M'!P1010</f>
        <v>0</v>
      </c>
      <c r="G135" s="54">
        <f>'COG-M'!P1011</f>
        <v>935000</v>
      </c>
      <c r="H135" s="54">
        <f>'COG-M'!P1012</f>
        <v>0</v>
      </c>
      <c r="I135" s="54">
        <f>'COG-M'!P1013</f>
        <v>0</v>
      </c>
      <c r="J135" s="54">
        <f>'COG-M'!P1014</f>
        <v>0</v>
      </c>
      <c r="K135" s="54">
        <f>'COG-M'!P1015</f>
        <v>0</v>
      </c>
      <c r="L135" s="54">
        <f>'COG-M'!P1016</f>
        <v>0</v>
      </c>
      <c r="M135" s="55">
        <f t="shared" si="31"/>
        <v>935000</v>
      </c>
    </row>
    <row r="136" spans="1:13" x14ac:dyDescent="0.25">
      <c r="A136" s="121">
        <v>3400</v>
      </c>
      <c r="B136" s="122" t="s">
        <v>2306</v>
      </c>
      <c r="C136" s="72">
        <f>SUM(C137:C145)</f>
        <v>0</v>
      </c>
      <c r="D136" s="73">
        <f t="shared" ref="D136:M136" si="32">SUM(D137:D145)</f>
        <v>0</v>
      </c>
      <c r="E136" s="73">
        <f t="shared" si="32"/>
        <v>0</v>
      </c>
      <c r="F136" s="73">
        <f t="shared" si="32"/>
        <v>0</v>
      </c>
      <c r="G136" s="73">
        <f t="shared" si="32"/>
        <v>466000</v>
      </c>
      <c r="H136" s="73">
        <f t="shared" si="32"/>
        <v>0</v>
      </c>
      <c r="I136" s="73">
        <f t="shared" si="32"/>
        <v>0</v>
      </c>
      <c r="J136" s="73">
        <f t="shared" si="32"/>
        <v>0</v>
      </c>
      <c r="K136" s="73">
        <f t="shared" si="32"/>
        <v>0</v>
      </c>
      <c r="L136" s="73">
        <f t="shared" si="32"/>
        <v>0</v>
      </c>
      <c r="M136" s="73">
        <f t="shared" si="32"/>
        <v>466000</v>
      </c>
    </row>
    <row r="137" spans="1:13" x14ac:dyDescent="0.25">
      <c r="A137" s="115">
        <v>341</v>
      </c>
      <c r="B137" s="88" t="s">
        <v>2307</v>
      </c>
      <c r="C137" s="116">
        <f>'COG-M'!P1018</f>
        <v>0</v>
      </c>
      <c r="D137" s="54">
        <f>'COG-M'!P1019</f>
        <v>0</v>
      </c>
      <c r="E137" s="54">
        <f>'COG-M'!P1020</f>
        <v>0</v>
      </c>
      <c r="F137" s="54">
        <f>'COG-M'!P1021</f>
        <v>0</v>
      </c>
      <c r="G137" s="54">
        <f>'COG-M'!P1022</f>
        <v>36000</v>
      </c>
      <c r="H137" s="54">
        <f>'COG-M'!P1023</f>
        <v>0</v>
      </c>
      <c r="I137" s="54">
        <f>'COG-M'!P1024</f>
        <v>0</v>
      </c>
      <c r="J137" s="54">
        <f>'COG-M'!P1025</f>
        <v>0</v>
      </c>
      <c r="K137" s="54">
        <f>'COG-M'!P1026</f>
        <v>0</v>
      </c>
      <c r="L137" s="54">
        <f>'COG-M'!P1027</f>
        <v>0</v>
      </c>
      <c r="M137" s="55">
        <f t="shared" ref="M137:M145" si="33">SUM(C137:L137)</f>
        <v>36000</v>
      </c>
    </row>
    <row r="138" spans="1:13" x14ac:dyDescent="0.25">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25">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25">
      <c r="A140" s="115">
        <v>344</v>
      </c>
      <c r="B140" s="88" t="s">
        <v>2310</v>
      </c>
      <c r="C140" s="116">
        <f>'COG-M'!P1048</f>
        <v>0</v>
      </c>
      <c r="D140" s="54">
        <f>'COG-M'!P1049</f>
        <v>0</v>
      </c>
      <c r="E140" s="54">
        <f>'COG-M'!P1050</f>
        <v>0</v>
      </c>
      <c r="F140" s="54">
        <f>'COG-M'!P1051</f>
        <v>0</v>
      </c>
      <c r="G140" s="54">
        <f>'COG-M'!P1052</f>
        <v>30000</v>
      </c>
      <c r="H140" s="54">
        <f>'COG-M'!P1053</f>
        <v>0</v>
      </c>
      <c r="I140" s="54">
        <f>'COG-M'!P1054</f>
        <v>0</v>
      </c>
      <c r="J140" s="54">
        <f>'COG-M'!P1055</f>
        <v>0</v>
      </c>
      <c r="K140" s="54">
        <f>'COG-M'!P1056</f>
        <v>0</v>
      </c>
      <c r="L140" s="54">
        <f>'COG-M'!P1057</f>
        <v>0</v>
      </c>
      <c r="M140" s="55">
        <f t="shared" si="33"/>
        <v>30000</v>
      </c>
    </row>
    <row r="141" spans="1:13" x14ac:dyDescent="0.25">
      <c r="A141" s="115">
        <v>345</v>
      </c>
      <c r="B141" s="88" t="s">
        <v>2311</v>
      </c>
      <c r="C141" s="116">
        <f>'COG-M'!P1058</f>
        <v>0</v>
      </c>
      <c r="D141" s="54">
        <f>'COG-M'!P1059</f>
        <v>0</v>
      </c>
      <c r="E141" s="54">
        <f>'COG-M'!P1060</f>
        <v>0</v>
      </c>
      <c r="F141" s="54">
        <f>'COG-M'!P1061</f>
        <v>0</v>
      </c>
      <c r="G141" s="54">
        <f>'COG-M'!P1062</f>
        <v>400000</v>
      </c>
      <c r="H141" s="54">
        <f>'COG-M'!P1063</f>
        <v>0</v>
      </c>
      <c r="I141" s="54">
        <f>'COG-M'!P1064</f>
        <v>0</v>
      </c>
      <c r="J141" s="54">
        <f>'COG-M'!P1065</f>
        <v>0</v>
      </c>
      <c r="K141" s="54">
        <f>'COG-M'!P1066</f>
        <v>0</v>
      </c>
      <c r="L141" s="54">
        <f>'COG-M'!P1067</f>
        <v>0</v>
      </c>
      <c r="M141" s="55">
        <f t="shared" si="33"/>
        <v>400000</v>
      </c>
    </row>
    <row r="142" spans="1:13" x14ac:dyDescent="0.25">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25">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25">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25">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x14ac:dyDescent="0.25">
      <c r="A146" s="121">
        <v>3500</v>
      </c>
      <c r="B146" s="122" t="s">
        <v>2916</v>
      </c>
      <c r="C146" s="72">
        <f>SUM(C147:C155)</f>
        <v>0</v>
      </c>
      <c r="D146" s="73">
        <f t="shared" ref="D146:M146" si="34">SUM(D147:D155)</f>
        <v>0</v>
      </c>
      <c r="E146" s="73">
        <f t="shared" si="34"/>
        <v>0</v>
      </c>
      <c r="F146" s="73">
        <f t="shared" si="34"/>
        <v>0</v>
      </c>
      <c r="G146" s="73">
        <f t="shared" si="34"/>
        <v>195000</v>
      </c>
      <c r="H146" s="73">
        <f t="shared" si="34"/>
        <v>0</v>
      </c>
      <c r="I146" s="73">
        <f t="shared" si="34"/>
        <v>0</v>
      </c>
      <c r="J146" s="73">
        <f t="shared" si="34"/>
        <v>0</v>
      </c>
      <c r="K146" s="73">
        <f t="shared" si="34"/>
        <v>0</v>
      </c>
      <c r="L146" s="73">
        <f t="shared" si="34"/>
        <v>0</v>
      </c>
      <c r="M146" s="73">
        <f t="shared" si="34"/>
        <v>195000</v>
      </c>
    </row>
    <row r="147" spans="1:13" x14ac:dyDescent="0.25">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x14ac:dyDescent="0.25">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x14ac:dyDescent="0.25">
      <c r="A149" s="115">
        <v>353</v>
      </c>
      <c r="B149" s="88" t="s">
        <v>2319</v>
      </c>
      <c r="C149" s="116">
        <f>'COG-M'!P1129</f>
        <v>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0</v>
      </c>
    </row>
    <row r="150" spans="1:13" ht="30" x14ac:dyDescent="0.25">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25">
      <c r="A151" s="115">
        <v>355</v>
      </c>
      <c r="B151" s="88" t="s">
        <v>2321</v>
      </c>
      <c r="C151" s="116">
        <f>'COG-M'!P1149</f>
        <v>0</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0</v>
      </c>
    </row>
    <row r="152" spans="1:13" x14ac:dyDescent="0.25">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x14ac:dyDescent="0.25">
      <c r="A153" s="115">
        <v>357</v>
      </c>
      <c r="B153" s="88" t="s">
        <v>2323</v>
      </c>
      <c r="C153" s="116">
        <f>'COG-M'!P1169</f>
        <v>0</v>
      </c>
      <c r="D153" s="54">
        <f>'COG-M'!P1170</f>
        <v>0</v>
      </c>
      <c r="E153" s="54">
        <f>'COG-M'!P1171</f>
        <v>0</v>
      </c>
      <c r="F153" s="54">
        <f>'COG-M'!P1172</f>
        <v>0</v>
      </c>
      <c r="G153" s="54">
        <f>'COG-M'!P1173</f>
        <v>180000</v>
      </c>
      <c r="H153" s="54">
        <f>'COG-M'!P1174</f>
        <v>0</v>
      </c>
      <c r="I153" s="54">
        <f>'COG-M'!P1175</f>
        <v>0</v>
      </c>
      <c r="J153" s="54">
        <f>'COG-M'!P1176</f>
        <v>0</v>
      </c>
      <c r="K153" s="54">
        <f>'COG-M'!P1177</f>
        <v>0</v>
      </c>
      <c r="L153" s="54">
        <f>'COG-M'!P1178</f>
        <v>0</v>
      </c>
      <c r="M153" s="55">
        <f t="shared" si="35"/>
        <v>180000</v>
      </c>
    </row>
    <row r="154" spans="1:13" x14ac:dyDescent="0.25">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25">
      <c r="A155" s="115">
        <v>359</v>
      </c>
      <c r="B155" s="88" t="s">
        <v>2325</v>
      </c>
      <c r="C155" s="116">
        <f>'COG-M'!P1189</f>
        <v>0</v>
      </c>
      <c r="D155" s="54">
        <f>'COG-M'!P1190</f>
        <v>0</v>
      </c>
      <c r="E155" s="54">
        <f>'COG-M'!P1191</f>
        <v>0</v>
      </c>
      <c r="F155" s="54">
        <f>'COG-M'!P1192</f>
        <v>0</v>
      </c>
      <c r="G155" s="54">
        <f>'COG-M'!P1193</f>
        <v>15000</v>
      </c>
      <c r="H155" s="54">
        <f>'COG-M'!P1194</f>
        <v>0</v>
      </c>
      <c r="I155" s="54">
        <f>'COG-M'!P1195</f>
        <v>0</v>
      </c>
      <c r="J155" s="54">
        <f>'COG-M'!P1196</f>
        <v>0</v>
      </c>
      <c r="K155" s="54">
        <f>'COG-M'!P1197</f>
        <v>0</v>
      </c>
      <c r="L155" s="54">
        <f>'COG-M'!P1198</f>
        <v>0</v>
      </c>
      <c r="M155" s="55">
        <f t="shared" si="35"/>
        <v>15000</v>
      </c>
    </row>
    <row r="156" spans="1:13" x14ac:dyDescent="0.25">
      <c r="A156" s="121">
        <v>3600</v>
      </c>
      <c r="B156" s="122" t="s">
        <v>2917</v>
      </c>
      <c r="C156" s="72">
        <f>SUM(C157:C163)</f>
        <v>0</v>
      </c>
      <c r="D156" s="73">
        <f t="shared" ref="D156:M156" si="36">SUM(D157:D163)</f>
        <v>0</v>
      </c>
      <c r="E156" s="73">
        <f t="shared" si="36"/>
        <v>0</v>
      </c>
      <c r="F156" s="73">
        <f t="shared" si="36"/>
        <v>0</v>
      </c>
      <c r="G156" s="73">
        <f t="shared" si="36"/>
        <v>50000</v>
      </c>
      <c r="H156" s="73">
        <f t="shared" si="36"/>
        <v>0</v>
      </c>
      <c r="I156" s="73">
        <f t="shared" si="36"/>
        <v>0</v>
      </c>
      <c r="J156" s="73">
        <f t="shared" si="36"/>
        <v>0</v>
      </c>
      <c r="K156" s="73">
        <f t="shared" si="36"/>
        <v>0</v>
      </c>
      <c r="L156" s="73">
        <f t="shared" si="36"/>
        <v>0</v>
      </c>
      <c r="M156" s="73">
        <f t="shared" si="36"/>
        <v>50000</v>
      </c>
    </row>
    <row r="157" spans="1:13" ht="30" x14ac:dyDescent="0.25">
      <c r="A157" s="115">
        <v>361</v>
      </c>
      <c r="B157" s="88" t="s">
        <v>2327</v>
      </c>
      <c r="C157" s="116">
        <f>'COG-M'!P1200</f>
        <v>0</v>
      </c>
      <c r="D157" s="54">
        <f>'COG-M'!P1201</f>
        <v>0</v>
      </c>
      <c r="E157" s="54">
        <f>'COG-M'!P1202</f>
        <v>0</v>
      </c>
      <c r="F157" s="54">
        <f>'COG-M'!P1203</f>
        <v>0</v>
      </c>
      <c r="G157" s="54">
        <f>'COG-M'!P1204</f>
        <v>50000</v>
      </c>
      <c r="H157" s="54">
        <f>'COG-M'!P1205</f>
        <v>0</v>
      </c>
      <c r="I157" s="54">
        <f>'COG-M'!P1206</f>
        <v>0</v>
      </c>
      <c r="J157" s="54">
        <f>'COG-M'!P1207</f>
        <v>0</v>
      </c>
      <c r="K157" s="54">
        <f>'COG-M'!P1208</f>
        <v>0</v>
      </c>
      <c r="L157" s="54">
        <f>'COG-M'!P1209</f>
        <v>0</v>
      </c>
      <c r="M157" s="55">
        <f t="shared" ref="M157:M163" si="37">SUM(C157:L157)</f>
        <v>50000</v>
      </c>
    </row>
    <row r="158" spans="1:13" ht="30" x14ac:dyDescent="0.25">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x14ac:dyDescent="0.25">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25">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25">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x14ac:dyDescent="0.25">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25">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25">
      <c r="A164" s="121">
        <v>3700</v>
      </c>
      <c r="B164" s="122" t="s">
        <v>2334</v>
      </c>
      <c r="C164" s="72">
        <f>SUM(C165:C173)</f>
        <v>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0</v>
      </c>
    </row>
    <row r="165" spans="1:13" x14ac:dyDescent="0.25">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25">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25">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25">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25">
      <c r="A169" s="115">
        <v>375</v>
      </c>
      <c r="B169" s="88" t="s">
        <v>2339</v>
      </c>
      <c r="C169" s="116">
        <f>'COG-M'!P1311</f>
        <v>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0</v>
      </c>
    </row>
    <row r="170" spans="1:13" x14ac:dyDescent="0.25">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25">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25">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25">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x14ac:dyDescent="0.25">
      <c r="A174" s="121">
        <v>3800</v>
      </c>
      <c r="B174" s="122" t="s">
        <v>2344</v>
      </c>
      <c r="C174" s="72">
        <f>SUM(C175:C179)</f>
        <v>0</v>
      </c>
      <c r="D174" s="73">
        <f t="shared" ref="D174:M174" si="40">SUM(D175:D179)</f>
        <v>0</v>
      </c>
      <c r="E174" s="73">
        <f t="shared" si="40"/>
        <v>0</v>
      </c>
      <c r="F174" s="73">
        <f t="shared" si="40"/>
        <v>0</v>
      </c>
      <c r="G174" s="73">
        <f t="shared" si="40"/>
        <v>1400000</v>
      </c>
      <c r="H174" s="73">
        <f t="shared" si="40"/>
        <v>0</v>
      </c>
      <c r="I174" s="73">
        <f t="shared" si="40"/>
        <v>0</v>
      </c>
      <c r="J174" s="73">
        <f t="shared" si="40"/>
        <v>0</v>
      </c>
      <c r="K174" s="73">
        <f t="shared" si="40"/>
        <v>0</v>
      </c>
      <c r="L174" s="73">
        <f t="shared" si="40"/>
        <v>0</v>
      </c>
      <c r="M174" s="73">
        <f t="shared" si="40"/>
        <v>1400000</v>
      </c>
    </row>
    <row r="175" spans="1:13" x14ac:dyDescent="0.25">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25">
      <c r="A176" s="115">
        <v>382</v>
      </c>
      <c r="B176" s="88" t="s">
        <v>2346</v>
      </c>
      <c r="C176" s="116">
        <f>'COG-M'!P1372</f>
        <v>0</v>
      </c>
      <c r="D176" s="54">
        <f>'COG-M'!P1373</f>
        <v>0</v>
      </c>
      <c r="E176" s="54">
        <f>'COG-M'!P1374</f>
        <v>0</v>
      </c>
      <c r="F176" s="54">
        <f>'COG-M'!P1375</f>
        <v>0</v>
      </c>
      <c r="G176" s="54">
        <f>'COG-M'!P1376</f>
        <v>1400000</v>
      </c>
      <c r="H176" s="54">
        <f>'COG-M'!P1377</f>
        <v>0</v>
      </c>
      <c r="I176" s="54">
        <f>'COG-M'!P1378</f>
        <v>0</v>
      </c>
      <c r="J176" s="54">
        <f>'COG-M'!P1379</f>
        <v>0</v>
      </c>
      <c r="K176" s="54">
        <f>'COG-M'!P1380</f>
        <v>0</v>
      </c>
      <c r="L176" s="54">
        <f>'COG-M'!P1381</f>
        <v>0</v>
      </c>
      <c r="M176" s="55">
        <f>SUM(C176:L176)</f>
        <v>1400000</v>
      </c>
    </row>
    <row r="177" spans="1:13" x14ac:dyDescent="0.25">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25">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25">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x14ac:dyDescent="0.25">
      <c r="A180" s="121">
        <v>3900</v>
      </c>
      <c r="B180" s="122" t="s">
        <v>2350</v>
      </c>
      <c r="C180" s="72">
        <f>SUM(C181:C189)</f>
        <v>0</v>
      </c>
      <c r="D180" s="73">
        <f t="shared" ref="D180:M180" si="41">SUM(D181:D189)</f>
        <v>0</v>
      </c>
      <c r="E180" s="73">
        <f t="shared" si="41"/>
        <v>0</v>
      </c>
      <c r="F180" s="73">
        <f t="shared" si="41"/>
        <v>0</v>
      </c>
      <c r="G180" s="73">
        <f t="shared" si="41"/>
        <v>2484000</v>
      </c>
      <c r="H180" s="73">
        <f t="shared" si="41"/>
        <v>0</v>
      </c>
      <c r="I180" s="73">
        <f t="shared" si="41"/>
        <v>0</v>
      </c>
      <c r="J180" s="73">
        <f t="shared" si="41"/>
        <v>0</v>
      </c>
      <c r="K180" s="73">
        <f t="shared" si="41"/>
        <v>0</v>
      </c>
      <c r="L180" s="73">
        <f t="shared" si="41"/>
        <v>0</v>
      </c>
      <c r="M180" s="73">
        <f t="shared" si="41"/>
        <v>2484000</v>
      </c>
    </row>
    <row r="181" spans="1:13" x14ac:dyDescent="0.25">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x14ac:dyDescent="0.25">
      <c r="A182" s="115">
        <v>392</v>
      </c>
      <c r="B182" s="88" t="s">
        <v>2352</v>
      </c>
      <c r="C182" s="116">
        <f>'COG-M'!P1423</f>
        <v>0</v>
      </c>
      <c r="D182" s="54">
        <f>'COG-M'!P1424</f>
        <v>0</v>
      </c>
      <c r="E182" s="54">
        <f>'COG-M'!P1425</f>
        <v>0</v>
      </c>
      <c r="F182" s="54">
        <f>'COG-M'!P1426</f>
        <v>0</v>
      </c>
      <c r="G182" s="54">
        <f>'COG-M'!P1427</f>
        <v>480000</v>
      </c>
      <c r="H182" s="54">
        <f>'COG-M'!P1428</f>
        <v>0</v>
      </c>
      <c r="I182" s="54">
        <f>'COG-M'!P1429</f>
        <v>0</v>
      </c>
      <c r="J182" s="54">
        <f>'COG-M'!P1430</f>
        <v>0</v>
      </c>
      <c r="K182" s="54">
        <f>'COG-M'!P1431</f>
        <v>0</v>
      </c>
      <c r="L182" s="54">
        <f>'COG-M'!P1432</f>
        <v>0</v>
      </c>
      <c r="M182" s="55">
        <f t="shared" si="42"/>
        <v>480000</v>
      </c>
    </row>
    <row r="183" spans="1:13" x14ac:dyDescent="0.25">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25">
      <c r="A184" s="115">
        <v>394</v>
      </c>
      <c r="B184" s="88" t="s">
        <v>2354</v>
      </c>
      <c r="C184" s="116">
        <f>'COG-M'!P1443</f>
        <v>0</v>
      </c>
      <c r="D184" s="54">
        <f>'COG-M'!P1444</f>
        <v>0</v>
      </c>
      <c r="E184" s="54">
        <f>'COG-M'!P1445</f>
        <v>0</v>
      </c>
      <c r="F184" s="54">
        <f>'COG-M'!P1446</f>
        <v>0</v>
      </c>
      <c r="G184" s="54">
        <f>'COG-M'!P1447</f>
        <v>1800000</v>
      </c>
      <c r="H184" s="54">
        <f>'COG-M'!P1448</f>
        <v>0</v>
      </c>
      <c r="I184" s="54">
        <f>'COG-M'!P1449</f>
        <v>0</v>
      </c>
      <c r="J184" s="54">
        <f>'COG-M'!P1450</f>
        <v>0</v>
      </c>
      <c r="K184" s="54">
        <f>'COG-M'!P1451</f>
        <v>0</v>
      </c>
      <c r="L184" s="54">
        <f>'COG-M'!P1452</f>
        <v>0</v>
      </c>
      <c r="M184" s="55">
        <f t="shared" si="42"/>
        <v>1800000</v>
      </c>
    </row>
    <row r="185" spans="1:13" x14ac:dyDescent="0.25">
      <c r="A185" s="115">
        <v>395</v>
      </c>
      <c r="B185" s="88" t="s">
        <v>2355</v>
      </c>
      <c r="C185" s="116">
        <f>'COG-M'!P1453</f>
        <v>0</v>
      </c>
      <c r="D185" s="54">
        <f>'COG-M'!P1454</f>
        <v>0</v>
      </c>
      <c r="E185" s="54">
        <f>'COG-M'!P1455</f>
        <v>0</v>
      </c>
      <c r="F185" s="54">
        <f>'COG-M'!P1456</f>
        <v>0</v>
      </c>
      <c r="G185" s="54">
        <f>'COG-M'!P1457</f>
        <v>48000</v>
      </c>
      <c r="H185" s="54">
        <f>'COG-M'!P1458</f>
        <v>0</v>
      </c>
      <c r="I185" s="54">
        <f>'COG-M'!P1459</f>
        <v>0</v>
      </c>
      <c r="J185" s="54">
        <f>'COG-M'!P1460</f>
        <v>0</v>
      </c>
      <c r="K185" s="54">
        <f>'COG-M'!P1461</f>
        <v>0</v>
      </c>
      <c r="L185" s="54">
        <f>'COG-M'!P1462</f>
        <v>0</v>
      </c>
      <c r="M185" s="55">
        <f t="shared" si="42"/>
        <v>48000</v>
      </c>
    </row>
    <row r="186" spans="1:13" x14ac:dyDescent="0.25">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x14ac:dyDescent="0.25">
      <c r="A187" s="115">
        <v>397</v>
      </c>
      <c r="B187" s="88" t="s">
        <v>2357</v>
      </c>
      <c r="C187" s="116"/>
      <c r="D187" s="54"/>
      <c r="E187" s="54"/>
      <c r="F187" s="54"/>
      <c r="G187" s="54"/>
      <c r="H187" s="54"/>
      <c r="I187" s="54"/>
      <c r="J187" s="54"/>
      <c r="K187" s="54"/>
      <c r="L187" s="54"/>
      <c r="M187" s="55">
        <f t="shared" si="42"/>
        <v>0</v>
      </c>
    </row>
    <row r="188" spans="1:13" x14ac:dyDescent="0.25">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25">
      <c r="A189" s="115">
        <v>399</v>
      </c>
      <c r="B189" s="88" t="s">
        <v>2350</v>
      </c>
      <c r="C189" s="116">
        <f>'COG-M'!P1484</f>
        <v>0</v>
      </c>
      <c r="D189" s="54">
        <f>'COG-M'!P1485</f>
        <v>0</v>
      </c>
      <c r="E189" s="54">
        <f>'COG-M'!P1486</f>
        <v>0</v>
      </c>
      <c r="F189" s="54">
        <f>'COG-M'!P1487</f>
        <v>0</v>
      </c>
      <c r="G189" s="54">
        <f>'COG-M'!P1488</f>
        <v>156000</v>
      </c>
      <c r="H189" s="54">
        <f>'COG-M'!P1489</f>
        <v>0</v>
      </c>
      <c r="I189" s="54">
        <f>'COG-M'!P1490</f>
        <v>0</v>
      </c>
      <c r="J189" s="54">
        <f>'COG-M'!P1491</f>
        <v>0</v>
      </c>
      <c r="K189" s="54">
        <f>'COG-M'!P1492</f>
        <v>0</v>
      </c>
      <c r="L189" s="54">
        <f>'COG-M'!P1493</f>
        <v>0</v>
      </c>
      <c r="M189" s="55">
        <f t="shared" si="42"/>
        <v>156000</v>
      </c>
    </row>
    <row r="190" spans="1:13" x14ac:dyDescent="0.25">
      <c r="A190" s="123">
        <v>4000</v>
      </c>
      <c r="B190" s="112" t="s">
        <v>2918</v>
      </c>
      <c r="C190" s="76">
        <f>C191+C201+C207+C217+C226+C230+C238+C240+C246</f>
        <v>0</v>
      </c>
      <c r="D190" s="77">
        <f t="shared" ref="D190:M190" si="43">D191+D201+D207+D217+D226+D230+D238+D240+D246</f>
        <v>0</v>
      </c>
      <c r="E190" s="77">
        <f t="shared" si="43"/>
        <v>0</v>
      </c>
      <c r="F190" s="77">
        <f t="shared" si="43"/>
        <v>0</v>
      </c>
      <c r="G190" s="77">
        <f t="shared" si="43"/>
        <v>11880000</v>
      </c>
      <c r="H190" s="77">
        <f t="shared" si="43"/>
        <v>0</v>
      </c>
      <c r="I190" s="77">
        <f t="shared" si="43"/>
        <v>0</v>
      </c>
      <c r="J190" s="77">
        <f t="shared" si="43"/>
        <v>0</v>
      </c>
      <c r="K190" s="77">
        <f t="shared" si="43"/>
        <v>0</v>
      </c>
      <c r="L190" s="77">
        <f t="shared" si="43"/>
        <v>0</v>
      </c>
      <c r="M190" s="77">
        <f t="shared" si="43"/>
        <v>11880000</v>
      </c>
    </row>
    <row r="191" spans="1:13" x14ac:dyDescent="0.25">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x14ac:dyDescent="0.25">
      <c r="A192" s="115">
        <v>411</v>
      </c>
      <c r="B192" s="88" t="s">
        <v>2361</v>
      </c>
      <c r="C192" s="116"/>
      <c r="D192" s="54"/>
      <c r="E192" s="54"/>
      <c r="F192" s="54"/>
      <c r="G192" s="54"/>
      <c r="H192" s="54"/>
      <c r="I192" s="54"/>
      <c r="J192" s="54"/>
      <c r="K192" s="54"/>
      <c r="L192" s="54"/>
      <c r="M192" s="55">
        <f t="shared" ref="M192:M200" si="45">SUM(C192:L192)</f>
        <v>0</v>
      </c>
    </row>
    <row r="193" spans="1:13" x14ac:dyDescent="0.25">
      <c r="A193" s="115">
        <v>412</v>
      </c>
      <c r="B193" s="88" t="s">
        <v>2362</v>
      </c>
      <c r="C193" s="116"/>
      <c r="D193" s="54"/>
      <c r="E193" s="54"/>
      <c r="F193" s="54"/>
      <c r="G193" s="54"/>
      <c r="H193" s="54"/>
      <c r="I193" s="54"/>
      <c r="J193" s="54"/>
      <c r="K193" s="54"/>
      <c r="L193" s="54"/>
      <c r="M193" s="55">
        <f t="shared" si="45"/>
        <v>0</v>
      </c>
    </row>
    <row r="194" spans="1:13" x14ac:dyDescent="0.25">
      <c r="A194" s="115">
        <v>413</v>
      </c>
      <c r="B194" s="88" t="s">
        <v>2363</v>
      </c>
      <c r="C194" s="116"/>
      <c r="D194" s="54"/>
      <c r="E194" s="54"/>
      <c r="F194" s="54"/>
      <c r="G194" s="54"/>
      <c r="H194" s="54"/>
      <c r="I194" s="54"/>
      <c r="J194" s="54"/>
      <c r="K194" s="54"/>
      <c r="L194" s="54"/>
      <c r="M194" s="55">
        <f t="shared" si="45"/>
        <v>0</v>
      </c>
    </row>
    <row r="195" spans="1:13" x14ac:dyDescent="0.25">
      <c r="A195" s="115">
        <v>414</v>
      </c>
      <c r="B195" s="88" t="s">
        <v>2364</v>
      </c>
      <c r="C195" s="116"/>
      <c r="D195" s="54"/>
      <c r="E195" s="54"/>
      <c r="F195" s="54"/>
      <c r="G195" s="54"/>
      <c r="H195" s="54"/>
      <c r="I195" s="54"/>
      <c r="J195" s="54"/>
      <c r="K195" s="54"/>
      <c r="L195" s="54"/>
      <c r="M195" s="55">
        <f t="shared" si="45"/>
        <v>0</v>
      </c>
    </row>
    <row r="196" spans="1:13" ht="30" x14ac:dyDescent="0.25">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x14ac:dyDescent="0.25">
      <c r="A197" s="115">
        <v>416</v>
      </c>
      <c r="B197" s="88" t="s">
        <v>2366</v>
      </c>
      <c r="C197" s="116"/>
      <c r="D197" s="54"/>
      <c r="E197" s="54"/>
      <c r="F197" s="54"/>
      <c r="G197" s="54"/>
      <c r="H197" s="54"/>
      <c r="I197" s="54"/>
      <c r="J197" s="54"/>
      <c r="K197" s="54"/>
      <c r="L197" s="54"/>
      <c r="M197" s="55">
        <f t="shared" si="45"/>
        <v>0</v>
      </c>
    </row>
    <row r="198" spans="1:13" ht="30" x14ac:dyDescent="0.25">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x14ac:dyDescent="0.25">
      <c r="A199" s="115">
        <v>418</v>
      </c>
      <c r="B199" s="88" t="s">
        <v>2368</v>
      </c>
      <c r="C199" s="116"/>
      <c r="D199" s="54"/>
      <c r="E199" s="54"/>
      <c r="F199" s="54"/>
      <c r="G199" s="54"/>
      <c r="H199" s="54"/>
      <c r="I199" s="54"/>
      <c r="J199" s="54"/>
      <c r="K199" s="54"/>
      <c r="L199" s="54"/>
      <c r="M199" s="55">
        <f t="shared" si="45"/>
        <v>0</v>
      </c>
    </row>
    <row r="200" spans="1:13" x14ac:dyDescent="0.25">
      <c r="A200" s="115">
        <v>419</v>
      </c>
      <c r="B200" s="88" t="s">
        <v>2369</v>
      </c>
      <c r="C200" s="116"/>
      <c r="D200" s="54"/>
      <c r="E200" s="54"/>
      <c r="F200" s="54"/>
      <c r="G200" s="54"/>
      <c r="H200" s="54"/>
      <c r="I200" s="54"/>
      <c r="J200" s="54"/>
      <c r="K200" s="54"/>
      <c r="L200" s="54"/>
      <c r="M200" s="55">
        <f t="shared" si="45"/>
        <v>0</v>
      </c>
    </row>
    <row r="201" spans="1:13" x14ac:dyDescent="0.25">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x14ac:dyDescent="0.25">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x14ac:dyDescent="0.25">
      <c r="A203" s="115">
        <v>422</v>
      </c>
      <c r="B203" s="88" t="s">
        <v>2372</v>
      </c>
      <c r="C203" s="116"/>
      <c r="D203" s="54"/>
      <c r="E203" s="54"/>
      <c r="F203" s="54"/>
      <c r="G203" s="54"/>
      <c r="H203" s="54"/>
      <c r="I203" s="54"/>
      <c r="J203" s="54"/>
      <c r="K203" s="54"/>
      <c r="L203" s="54"/>
      <c r="M203" s="55">
        <f>SUM(C203:L203)</f>
        <v>0</v>
      </c>
    </row>
    <row r="204" spans="1:13" ht="30" x14ac:dyDescent="0.25">
      <c r="A204" s="115">
        <v>423</v>
      </c>
      <c r="B204" s="88" t="s">
        <v>2921</v>
      </c>
      <c r="C204" s="116"/>
      <c r="D204" s="54"/>
      <c r="E204" s="54"/>
      <c r="F204" s="54"/>
      <c r="G204" s="54"/>
      <c r="H204" s="54"/>
      <c r="I204" s="54"/>
      <c r="J204" s="54"/>
      <c r="K204" s="54"/>
      <c r="L204" s="54"/>
      <c r="M204" s="55">
        <f>SUM(C204:L204)</f>
        <v>0</v>
      </c>
    </row>
    <row r="205" spans="1:13" x14ac:dyDescent="0.25">
      <c r="A205" s="115">
        <v>424</v>
      </c>
      <c r="B205" s="88" t="s">
        <v>2373</v>
      </c>
      <c r="C205" s="116"/>
      <c r="D205" s="54"/>
      <c r="E205" s="54"/>
      <c r="F205" s="54"/>
      <c r="G205" s="54"/>
      <c r="H205" s="54"/>
      <c r="I205" s="54"/>
      <c r="J205" s="54"/>
      <c r="K205" s="54"/>
      <c r="L205" s="54"/>
      <c r="M205" s="55">
        <f>SUM(C205:L205)</f>
        <v>0</v>
      </c>
    </row>
    <row r="206" spans="1:13" x14ac:dyDescent="0.25">
      <c r="A206" s="115">
        <v>425</v>
      </c>
      <c r="B206" s="88" t="s">
        <v>2374</v>
      </c>
      <c r="C206" s="116"/>
      <c r="D206" s="54"/>
      <c r="E206" s="54"/>
      <c r="F206" s="54"/>
      <c r="G206" s="54"/>
      <c r="H206" s="54"/>
      <c r="I206" s="54"/>
      <c r="J206" s="54"/>
      <c r="K206" s="54"/>
      <c r="L206" s="54"/>
      <c r="M206" s="55">
        <f>SUM(C206:L206)</f>
        <v>0</v>
      </c>
    </row>
    <row r="207" spans="1:13" x14ac:dyDescent="0.25">
      <c r="A207" s="121">
        <v>4300</v>
      </c>
      <c r="B207" s="122" t="s">
        <v>2376</v>
      </c>
      <c r="C207" s="72">
        <f>SUM(C208:C216)</f>
        <v>0</v>
      </c>
      <c r="D207" s="73">
        <f t="shared" ref="D207:M207" si="47">SUM(D208:D216)</f>
        <v>0</v>
      </c>
      <c r="E207" s="73">
        <f t="shared" si="47"/>
        <v>0</v>
      </c>
      <c r="F207" s="73">
        <f t="shared" si="47"/>
        <v>0</v>
      </c>
      <c r="G207" s="73">
        <f t="shared" si="47"/>
        <v>3000000</v>
      </c>
      <c r="H207" s="73">
        <f t="shared" si="47"/>
        <v>0</v>
      </c>
      <c r="I207" s="73">
        <f t="shared" si="47"/>
        <v>0</v>
      </c>
      <c r="J207" s="73">
        <f t="shared" si="47"/>
        <v>0</v>
      </c>
      <c r="K207" s="73">
        <f t="shared" si="47"/>
        <v>0</v>
      </c>
      <c r="L207" s="73">
        <f t="shared" si="47"/>
        <v>0</v>
      </c>
      <c r="M207" s="73">
        <f t="shared" si="47"/>
        <v>3000000</v>
      </c>
    </row>
    <row r="208" spans="1:13" x14ac:dyDescent="0.25">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25">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25">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25">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25">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25">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25">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25">
      <c r="A215" s="115">
        <v>438</v>
      </c>
      <c r="B215" s="88" t="s">
        <v>2384</v>
      </c>
      <c r="C215" s="116"/>
      <c r="D215" s="54"/>
      <c r="E215" s="54"/>
      <c r="F215" s="54"/>
      <c r="G215" s="54"/>
      <c r="H215" s="54"/>
      <c r="I215" s="54"/>
      <c r="J215" s="54"/>
      <c r="K215" s="54"/>
      <c r="L215" s="54"/>
      <c r="M215" s="55">
        <f t="shared" si="48"/>
        <v>0</v>
      </c>
    </row>
    <row r="216" spans="1:13" x14ac:dyDescent="0.25">
      <c r="A216" s="115">
        <v>439</v>
      </c>
      <c r="B216" s="88" t="s">
        <v>2385</v>
      </c>
      <c r="C216" s="116">
        <f>'COG-M'!P1610</f>
        <v>0</v>
      </c>
      <c r="D216" s="54">
        <f>'COG-M'!P1611</f>
        <v>0</v>
      </c>
      <c r="E216" s="54">
        <f>'COG-M'!P1612</f>
        <v>0</v>
      </c>
      <c r="F216" s="54">
        <f>'COG-M'!P1613</f>
        <v>0</v>
      </c>
      <c r="G216" s="54">
        <f>'COG-M'!P1614</f>
        <v>3000000</v>
      </c>
      <c r="H216" s="54">
        <f>'COG-M'!P1615</f>
        <v>0</v>
      </c>
      <c r="I216" s="54">
        <f>'COG-M'!P1616</f>
        <v>0</v>
      </c>
      <c r="J216" s="54">
        <f>'COG-M'!P1617</f>
        <v>0</v>
      </c>
      <c r="K216" s="54">
        <f>'COG-M'!P1618</f>
        <v>0</v>
      </c>
      <c r="L216" s="54">
        <f>'COG-M'!P1619</f>
        <v>0</v>
      </c>
      <c r="M216" s="55">
        <f t="shared" si="48"/>
        <v>3000000</v>
      </c>
    </row>
    <row r="217" spans="1:13" x14ac:dyDescent="0.25">
      <c r="A217" s="121">
        <v>4400</v>
      </c>
      <c r="B217" s="122" t="s">
        <v>2386</v>
      </c>
      <c r="C217" s="72">
        <f>SUM(C218:C225)</f>
        <v>0</v>
      </c>
      <c r="D217" s="73">
        <f t="shared" ref="D217:M217" si="49">SUM(D218:D225)</f>
        <v>0</v>
      </c>
      <c r="E217" s="73">
        <f t="shared" si="49"/>
        <v>0</v>
      </c>
      <c r="F217" s="73">
        <f t="shared" si="49"/>
        <v>0</v>
      </c>
      <c r="G217" s="73">
        <f t="shared" si="49"/>
        <v>5040000</v>
      </c>
      <c r="H217" s="73">
        <f t="shared" si="49"/>
        <v>0</v>
      </c>
      <c r="I217" s="73">
        <f t="shared" si="49"/>
        <v>0</v>
      </c>
      <c r="J217" s="73">
        <f t="shared" si="49"/>
        <v>0</v>
      </c>
      <c r="K217" s="73">
        <f t="shared" si="49"/>
        <v>0</v>
      </c>
      <c r="L217" s="73">
        <f t="shared" si="49"/>
        <v>0</v>
      </c>
      <c r="M217" s="73">
        <f t="shared" si="49"/>
        <v>5040000</v>
      </c>
    </row>
    <row r="218" spans="1:13" x14ac:dyDescent="0.25">
      <c r="A218" s="115">
        <v>441</v>
      </c>
      <c r="B218" s="88" t="s">
        <v>2387</v>
      </c>
      <c r="C218" s="116">
        <f>'COG-M'!P1621</f>
        <v>0</v>
      </c>
      <c r="D218" s="54">
        <f>'COG-M'!P1622</f>
        <v>0</v>
      </c>
      <c r="E218" s="54">
        <f>'COG-M'!P1623</f>
        <v>0</v>
      </c>
      <c r="F218" s="54">
        <f>'COG-M'!P1624</f>
        <v>0</v>
      </c>
      <c r="G218" s="54">
        <f>'COG-M'!P1625</f>
        <v>4800000</v>
      </c>
      <c r="H218" s="54">
        <f>'COG-M'!P1626</f>
        <v>0</v>
      </c>
      <c r="I218" s="54">
        <f>'COG-M'!P1627</f>
        <v>0</v>
      </c>
      <c r="J218" s="54">
        <f>'COG-M'!P1628</f>
        <v>0</v>
      </c>
      <c r="K218" s="54">
        <f>'COG-M'!P1629</f>
        <v>0</v>
      </c>
      <c r="L218" s="54">
        <f>'COG-M'!P1630</f>
        <v>0</v>
      </c>
      <c r="M218" s="55">
        <f t="shared" ref="M218:M225" si="50">SUM(C218:L218)</f>
        <v>4800000</v>
      </c>
    </row>
    <row r="219" spans="1:13" x14ac:dyDescent="0.25">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x14ac:dyDescent="0.25">
      <c r="A220" s="115">
        <v>443</v>
      </c>
      <c r="B220" s="88" t="s">
        <v>2389</v>
      </c>
      <c r="C220" s="116">
        <f>'COG-M'!P1641</f>
        <v>0</v>
      </c>
      <c r="D220" s="54">
        <f>'COG-M'!P1642</f>
        <v>0</v>
      </c>
      <c r="E220" s="54">
        <f>'COG-M'!P1643</f>
        <v>0</v>
      </c>
      <c r="F220" s="54">
        <f>'COG-M'!P1644</f>
        <v>0</v>
      </c>
      <c r="G220" s="54">
        <f>'COG-M'!P1645</f>
        <v>240000</v>
      </c>
      <c r="H220" s="54">
        <f>'COG-M'!P1646</f>
        <v>0</v>
      </c>
      <c r="I220" s="54">
        <f>'COG-M'!P1647</f>
        <v>0</v>
      </c>
      <c r="J220" s="54">
        <f>'COG-M'!P1648</f>
        <v>0</v>
      </c>
      <c r="K220" s="54">
        <f>'COG-M'!P1649</f>
        <v>0</v>
      </c>
      <c r="L220" s="54">
        <f>'COG-M'!P1650</f>
        <v>0</v>
      </c>
      <c r="M220" s="55">
        <f t="shared" si="50"/>
        <v>240000</v>
      </c>
    </row>
    <row r="221" spans="1:13" x14ac:dyDescent="0.25">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25">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x14ac:dyDescent="0.25">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25">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25">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25">
      <c r="A226" s="121">
        <v>4500</v>
      </c>
      <c r="B226" s="122" t="s">
        <v>2923</v>
      </c>
      <c r="C226" s="72">
        <f>SUM(C227:C229)</f>
        <v>0</v>
      </c>
      <c r="D226" s="73">
        <f t="shared" ref="D226:M226" si="51">SUM(D227:D229)</f>
        <v>0</v>
      </c>
      <c r="E226" s="73">
        <f t="shared" si="51"/>
        <v>0</v>
      </c>
      <c r="F226" s="73">
        <f t="shared" si="51"/>
        <v>0</v>
      </c>
      <c r="G226" s="73">
        <f t="shared" si="51"/>
        <v>3840000</v>
      </c>
      <c r="H226" s="73">
        <f t="shared" si="51"/>
        <v>0</v>
      </c>
      <c r="I226" s="73">
        <f t="shared" si="51"/>
        <v>0</v>
      </c>
      <c r="J226" s="73">
        <f t="shared" si="51"/>
        <v>0</v>
      </c>
      <c r="K226" s="73">
        <f t="shared" si="51"/>
        <v>0</v>
      </c>
      <c r="L226" s="73">
        <f t="shared" si="51"/>
        <v>0</v>
      </c>
      <c r="M226" s="73">
        <f t="shared" si="51"/>
        <v>3840000</v>
      </c>
    </row>
    <row r="227" spans="1:13" x14ac:dyDescent="0.25">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x14ac:dyDescent="0.25">
      <c r="A228" s="115">
        <v>452</v>
      </c>
      <c r="B228" s="88" t="s">
        <v>2397</v>
      </c>
      <c r="C228" s="116">
        <f>'COG-M'!P1712</f>
        <v>0</v>
      </c>
      <c r="D228" s="54">
        <f>'COG-M'!P1713</f>
        <v>0</v>
      </c>
      <c r="E228" s="54">
        <f>'COG-M'!P1714</f>
        <v>0</v>
      </c>
      <c r="F228" s="54">
        <f>'COG-M'!P1715</f>
        <v>0</v>
      </c>
      <c r="G228" s="54">
        <f>'COG-M'!P1716</f>
        <v>3840000</v>
      </c>
      <c r="H228" s="54">
        <f>'COG-M'!P1717</f>
        <v>0</v>
      </c>
      <c r="I228" s="54">
        <f>'COG-M'!P1718</f>
        <v>0</v>
      </c>
      <c r="J228" s="54">
        <f>'COG-M'!P1719</f>
        <v>0</v>
      </c>
      <c r="K228" s="54">
        <f>'COG-M'!P1720</f>
        <v>0</v>
      </c>
      <c r="L228" s="54">
        <f>'COG-M'!P1721</f>
        <v>0</v>
      </c>
      <c r="M228" s="55">
        <f>SUM(C228:L228)</f>
        <v>3840000</v>
      </c>
    </row>
    <row r="229" spans="1:13" x14ac:dyDescent="0.25">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25">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25">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25">
      <c r="A232" s="115">
        <v>462</v>
      </c>
      <c r="B232" s="88" t="s">
        <v>2401</v>
      </c>
      <c r="C232" s="116"/>
      <c r="D232" s="54"/>
      <c r="E232" s="54"/>
      <c r="F232" s="54"/>
      <c r="G232" s="54"/>
      <c r="H232" s="54"/>
      <c r="I232" s="54"/>
      <c r="J232" s="54"/>
      <c r="K232" s="54"/>
      <c r="L232" s="54"/>
      <c r="M232" s="55">
        <f t="shared" si="53"/>
        <v>0</v>
      </c>
    </row>
    <row r="233" spans="1:13" x14ac:dyDescent="0.25">
      <c r="A233" s="115">
        <v>463</v>
      </c>
      <c r="B233" s="88" t="s">
        <v>2402</v>
      </c>
      <c r="C233" s="116"/>
      <c r="D233" s="54"/>
      <c r="E233" s="54"/>
      <c r="F233" s="54"/>
      <c r="G233" s="54"/>
      <c r="H233" s="54"/>
      <c r="I233" s="54"/>
      <c r="J233" s="54"/>
      <c r="K233" s="54"/>
      <c r="L233" s="54"/>
      <c r="M233" s="55">
        <f t="shared" si="53"/>
        <v>0</v>
      </c>
    </row>
    <row r="234" spans="1:13" ht="30" x14ac:dyDescent="0.25">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x14ac:dyDescent="0.25">
      <c r="A235" s="115">
        <v>465</v>
      </c>
      <c r="B235" s="88" t="s">
        <v>2404</v>
      </c>
      <c r="C235" s="116"/>
      <c r="D235" s="54"/>
      <c r="E235" s="54"/>
      <c r="F235" s="54"/>
      <c r="G235" s="54"/>
      <c r="H235" s="54"/>
      <c r="I235" s="54"/>
      <c r="J235" s="54"/>
      <c r="K235" s="54"/>
      <c r="L235" s="54"/>
      <c r="M235" s="55">
        <f t="shared" si="53"/>
        <v>0</v>
      </c>
    </row>
    <row r="236" spans="1:13" x14ac:dyDescent="0.25">
      <c r="A236" s="115">
        <v>466</v>
      </c>
      <c r="B236" s="88" t="s">
        <v>2405</v>
      </c>
      <c r="C236" s="116"/>
      <c r="D236" s="54"/>
      <c r="E236" s="54"/>
      <c r="F236" s="54"/>
      <c r="G236" s="54"/>
      <c r="H236" s="54"/>
      <c r="I236" s="54"/>
      <c r="J236" s="54"/>
      <c r="K236" s="54"/>
      <c r="L236" s="54"/>
      <c r="M236" s="55">
        <f t="shared" si="53"/>
        <v>0</v>
      </c>
    </row>
    <row r="237" spans="1:13" x14ac:dyDescent="0.25">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25">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25">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25">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25">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25">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25">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25">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25">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25">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25">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25">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25">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25">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310000</v>
      </c>
      <c r="H250" s="77">
        <f t="shared" si="57"/>
        <v>0</v>
      </c>
      <c r="I250" s="77">
        <f t="shared" si="57"/>
        <v>0</v>
      </c>
      <c r="J250" s="77">
        <f t="shared" si="57"/>
        <v>0</v>
      </c>
      <c r="K250" s="77">
        <f t="shared" si="57"/>
        <v>0</v>
      </c>
      <c r="L250" s="77">
        <f t="shared" si="57"/>
        <v>0</v>
      </c>
      <c r="M250" s="77">
        <f t="shared" si="57"/>
        <v>310000</v>
      </c>
    </row>
    <row r="251" spans="1:13" x14ac:dyDescent="0.25">
      <c r="A251" s="121">
        <v>5100</v>
      </c>
      <c r="B251" s="122" t="s">
        <v>2927</v>
      </c>
      <c r="C251" s="72">
        <f>SUM(C252:C257)</f>
        <v>0</v>
      </c>
      <c r="D251" s="73">
        <f t="shared" ref="D251:M251" si="58">SUM(D252:D257)</f>
        <v>0</v>
      </c>
      <c r="E251" s="73">
        <f t="shared" si="58"/>
        <v>0</v>
      </c>
      <c r="F251" s="73">
        <f t="shared" si="58"/>
        <v>0</v>
      </c>
      <c r="G251" s="73">
        <f t="shared" si="58"/>
        <v>260000</v>
      </c>
      <c r="H251" s="73">
        <f t="shared" si="58"/>
        <v>0</v>
      </c>
      <c r="I251" s="73">
        <f t="shared" si="58"/>
        <v>0</v>
      </c>
      <c r="J251" s="73">
        <f t="shared" si="58"/>
        <v>0</v>
      </c>
      <c r="K251" s="73">
        <f t="shared" si="58"/>
        <v>0</v>
      </c>
      <c r="L251" s="73">
        <f t="shared" si="58"/>
        <v>0</v>
      </c>
      <c r="M251" s="73">
        <f t="shared" si="58"/>
        <v>260000</v>
      </c>
    </row>
    <row r="252" spans="1:13" x14ac:dyDescent="0.25">
      <c r="A252" s="115">
        <v>511</v>
      </c>
      <c r="B252" s="88" t="s">
        <v>2421</v>
      </c>
      <c r="C252" s="116">
        <f>'COG-M'!P1862</f>
        <v>0</v>
      </c>
      <c r="D252" s="54">
        <f>'COG-M'!P1863</f>
        <v>0</v>
      </c>
      <c r="E252" s="54">
        <f>'COG-M'!P1864</f>
        <v>0</v>
      </c>
      <c r="F252" s="54">
        <f>'COG-M'!P1865</f>
        <v>0</v>
      </c>
      <c r="G252" s="54">
        <f>'COG-M'!P1866</f>
        <v>240000</v>
      </c>
      <c r="H252" s="54">
        <f>'COG-M'!P1867</f>
        <v>0</v>
      </c>
      <c r="I252" s="54">
        <f>'COG-M'!P1868</f>
        <v>0</v>
      </c>
      <c r="J252" s="54">
        <f>'COG-M'!P1869</f>
        <v>0</v>
      </c>
      <c r="K252" s="54">
        <f>'COG-M'!P1870</f>
        <v>0</v>
      </c>
      <c r="L252" s="54">
        <f>'COG-M'!P1871</f>
        <v>0</v>
      </c>
      <c r="M252" s="55">
        <f t="shared" ref="M252:M257" si="59">SUM(C252:L252)</f>
        <v>240000</v>
      </c>
    </row>
    <row r="253" spans="1:13" x14ac:dyDescent="0.25">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25">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25">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25">
      <c r="A256" s="115">
        <v>515</v>
      </c>
      <c r="B256" s="88" t="s">
        <v>2425</v>
      </c>
      <c r="C256" s="116">
        <f>'COG-M'!P1902</f>
        <v>0</v>
      </c>
      <c r="D256" s="54">
        <f>'COG-M'!P1903</f>
        <v>0</v>
      </c>
      <c r="E256" s="54">
        <f>'COG-M'!P1904</f>
        <v>0</v>
      </c>
      <c r="F256" s="54">
        <f>'COG-M'!P1905</f>
        <v>0</v>
      </c>
      <c r="G256" s="54">
        <f>'COG-M'!P1906</f>
        <v>20000</v>
      </c>
      <c r="H256" s="54">
        <f>'COG-M'!P1907</f>
        <v>0</v>
      </c>
      <c r="I256" s="54">
        <f>'COG-M'!P1908</f>
        <v>0</v>
      </c>
      <c r="J256" s="54">
        <f>'COG-M'!P1909</f>
        <v>0</v>
      </c>
      <c r="K256" s="54">
        <f>'COG-M'!P1910</f>
        <v>0</v>
      </c>
      <c r="L256" s="54">
        <f>'COG-M'!P1911</f>
        <v>0</v>
      </c>
      <c r="M256" s="55">
        <f t="shared" si="59"/>
        <v>20000</v>
      </c>
    </row>
    <row r="257" spans="1:13" x14ac:dyDescent="0.25">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x14ac:dyDescent="0.25">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25">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25">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25">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25">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25">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25">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25">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25">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25">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25">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25">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25">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25">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25">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25">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x14ac:dyDescent="0.25">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x14ac:dyDescent="0.25">
      <c r="A275" s="121">
        <v>5600</v>
      </c>
      <c r="B275" s="122" t="s">
        <v>2930</v>
      </c>
      <c r="C275" s="72">
        <f>SUM(C276:C283)</f>
        <v>0</v>
      </c>
      <c r="D275" s="73">
        <f t="shared" ref="D275:M275" si="65">SUM(D276:D283)</f>
        <v>0</v>
      </c>
      <c r="E275" s="73">
        <f t="shared" si="65"/>
        <v>0</v>
      </c>
      <c r="F275" s="73">
        <f t="shared" si="65"/>
        <v>0</v>
      </c>
      <c r="G275" s="73">
        <f t="shared" si="65"/>
        <v>50000</v>
      </c>
      <c r="H275" s="73">
        <f t="shared" si="65"/>
        <v>0</v>
      </c>
      <c r="I275" s="73">
        <f t="shared" si="65"/>
        <v>0</v>
      </c>
      <c r="J275" s="73">
        <f t="shared" si="65"/>
        <v>0</v>
      </c>
      <c r="K275" s="73">
        <f t="shared" si="65"/>
        <v>0</v>
      </c>
      <c r="L275" s="73">
        <f t="shared" si="65"/>
        <v>0</v>
      </c>
      <c r="M275" s="73">
        <f t="shared" si="65"/>
        <v>50000</v>
      </c>
    </row>
    <row r="276" spans="1:13" x14ac:dyDescent="0.25">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x14ac:dyDescent="0.25">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25">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x14ac:dyDescent="0.25">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25">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25">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25">
      <c r="A282" s="115">
        <v>567</v>
      </c>
      <c r="B282" s="88" t="s">
        <v>2450</v>
      </c>
      <c r="C282" s="116">
        <f>'COG-M'!P2117</f>
        <v>0</v>
      </c>
      <c r="D282" s="54">
        <f>'COG-M'!P2118</f>
        <v>0</v>
      </c>
      <c r="E282" s="54">
        <f>'COG-M'!P2119</f>
        <v>0</v>
      </c>
      <c r="F282" s="54">
        <f>'COG-M'!P2120</f>
        <v>0</v>
      </c>
      <c r="G282" s="54">
        <f>'COG-M'!P2121</f>
        <v>50000</v>
      </c>
      <c r="H282" s="54">
        <f>'COG-M'!P2122</f>
        <v>0</v>
      </c>
      <c r="I282" s="54">
        <f>'COG-M'!P2123</f>
        <v>0</v>
      </c>
      <c r="J282" s="54">
        <f>'COG-M'!P2124</f>
        <v>0</v>
      </c>
      <c r="K282" s="54">
        <f>'COG-M'!P2125</f>
        <v>0</v>
      </c>
      <c r="L282" s="54">
        <f>'COG-M'!P2126</f>
        <v>0</v>
      </c>
      <c r="M282" s="55">
        <f t="shared" si="66"/>
        <v>50000</v>
      </c>
    </row>
    <row r="283" spans="1:13" x14ac:dyDescent="0.25">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25">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25">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25">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25">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25">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25">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25">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25">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25">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25">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25">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25">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25">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25">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25">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25">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x14ac:dyDescent="0.25">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x14ac:dyDescent="0.25">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25">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25">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25">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25">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25">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25">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25">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25">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10600000</v>
      </c>
      <c r="K309" s="77">
        <f t="shared" si="72"/>
        <v>0</v>
      </c>
      <c r="L309" s="77">
        <f t="shared" si="72"/>
        <v>0</v>
      </c>
      <c r="M309" s="77">
        <f t="shared" si="72"/>
        <v>10600000</v>
      </c>
    </row>
    <row r="310" spans="1:13" x14ac:dyDescent="0.25">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10600000</v>
      </c>
      <c r="K310" s="73">
        <f t="shared" si="73"/>
        <v>0</v>
      </c>
      <c r="L310" s="73">
        <f t="shared" si="73"/>
        <v>0</v>
      </c>
      <c r="M310" s="73">
        <f t="shared" si="73"/>
        <v>10600000</v>
      </c>
    </row>
    <row r="311" spans="1:13" x14ac:dyDescent="0.25">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1500000</v>
      </c>
      <c r="K311" s="54">
        <f>'COG-M'!P2370</f>
        <v>0</v>
      </c>
      <c r="L311" s="54">
        <f>'COG-M'!P2371</f>
        <v>0</v>
      </c>
      <c r="M311" s="55">
        <f t="shared" ref="M311:M318" si="74">SUM(C311:L311)</f>
        <v>1500000</v>
      </c>
    </row>
    <row r="312" spans="1:13" x14ac:dyDescent="0.25">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x14ac:dyDescent="0.25">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2500000</v>
      </c>
      <c r="K313" s="54">
        <f>'COG-M'!P2390</f>
        <v>0</v>
      </c>
      <c r="L313" s="54">
        <f>'COG-M'!P2391</f>
        <v>0</v>
      </c>
      <c r="M313" s="55">
        <f t="shared" si="74"/>
        <v>2500000</v>
      </c>
    </row>
    <row r="314" spans="1:13" x14ac:dyDescent="0.25">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5000000</v>
      </c>
      <c r="K314" s="54">
        <f>'COG-M'!P2400</f>
        <v>0</v>
      </c>
      <c r="L314" s="54">
        <f>'COG-M'!P2401</f>
        <v>0</v>
      </c>
      <c r="M314" s="55">
        <f t="shared" si="74"/>
        <v>5000000</v>
      </c>
    </row>
    <row r="315" spans="1:13" x14ac:dyDescent="0.25">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1600000</v>
      </c>
      <c r="K315" s="54">
        <f>'COG-M'!P2410</f>
        <v>0</v>
      </c>
      <c r="L315" s="54">
        <f>'COG-M'!P2411</f>
        <v>0</v>
      </c>
      <c r="M315" s="55">
        <f t="shared" si="74"/>
        <v>1600000</v>
      </c>
    </row>
    <row r="316" spans="1:13" x14ac:dyDescent="0.25">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25">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25">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25">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x14ac:dyDescent="0.25">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25">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x14ac:dyDescent="0.25">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25">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x14ac:dyDescent="0.25">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x14ac:dyDescent="0.25">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25">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25">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25">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x14ac:dyDescent="0.25">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x14ac:dyDescent="0.25">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25">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25">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x14ac:dyDescent="0.25">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x14ac:dyDescent="0.25">
      <c r="A334" s="115">
        <v>712</v>
      </c>
      <c r="B334" s="88" t="s">
        <v>2497</v>
      </c>
      <c r="C334" s="116"/>
      <c r="D334" s="54"/>
      <c r="E334" s="54"/>
      <c r="F334" s="54"/>
      <c r="G334" s="54"/>
      <c r="H334" s="54"/>
      <c r="I334" s="54"/>
      <c r="J334" s="54"/>
      <c r="K334" s="54"/>
      <c r="L334" s="54"/>
      <c r="M334" s="55">
        <f>SUM(C334:L334)</f>
        <v>0</v>
      </c>
    </row>
    <row r="335" spans="1:13" x14ac:dyDescent="0.25">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x14ac:dyDescent="0.25">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x14ac:dyDescent="0.25">
      <c r="A337" s="115">
        <v>722</v>
      </c>
      <c r="B337" s="88" t="s">
        <v>2500</v>
      </c>
      <c r="C337" s="116"/>
      <c r="D337" s="54"/>
      <c r="E337" s="54"/>
      <c r="F337" s="54"/>
      <c r="G337" s="54"/>
      <c r="H337" s="54"/>
      <c r="I337" s="54"/>
      <c r="J337" s="54"/>
      <c r="K337" s="54"/>
      <c r="L337" s="54"/>
      <c r="M337" s="55">
        <f t="shared" si="81"/>
        <v>0</v>
      </c>
    </row>
    <row r="338" spans="1:13" ht="30" x14ac:dyDescent="0.25">
      <c r="A338" s="115">
        <v>723</v>
      </c>
      <c r="B338" s="88" t="s">
        <v>2501</v>
      </c>
      <c r="C338" s="116"/>
      <c r="D338" s="54"/>
      <c r="E338" s="54"/>
      <c r="F338" s="54"/>
      <c r="G338" s="54"/>
      <c r="H338" s="54"/>
      <c r="I338" s="54"/>
      <c r="J338" s="54"/>
      <c r="K338" s="54"/>
      <c r="L338" s="54"/>
      <c r="M338" s="55">
        <f t="shared" si="81"/>
        <v>0</v>
      </c>
    </row>
    <row r="339" spans="1:13" ht="30" x14ac:dyDescent="0.25">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x14ac:dyDescent="0.25">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x14ac:dyDescent="0.25">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x14ac:dyDescent="0.25">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x14ac:dyDescent="0.25">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x14ac:dyDescent="0.25">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25">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25">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x14ac:dyDescent="0.25">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x14ac:dyDescent="0.25">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25">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25">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25">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25">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x14ac:dyDescent="0.25">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x14ac:dyDescent="0.25">
      <c r="A354" s="115">
        <v>742</v>
      </c>
      <c r="B354" s="88" t="s">
        <v>2517</v>
      </c>
      <c r="C354" s="116"/>
      <c r="D354" s="54"/>
      <c r="E354" s="54"/>
      <c r="F354" s="54"/>
      <c r="G354" s="54"/>
      <c r="H354" s="54"/>
      <c r="I354" s="54"/>
      <c r="J354" s="54"/>
      <c r="K354" s="54"/>
      <c r="L354" s="54"/>
      <c r="M354" s="55">
        <f t="shared" si="85"/>
        <v>0</v>
      </c>
    </row>
    <row r="355" spans="1:13" ht="30" x14ac:dyDescent="0.25">
      <c r="A355" s="115">
        <v>743</v>
      </c>
      <c r="B355" s="88" t="s">
        <v>2518</v>
      </c>
      <c r="C355" s="116"/>
      <c r="D355" s="54"/>
      <c r="E355" s="54"/>
      <c r="F355" s="54"/>
      <c r="G355" s="54"/>
      <c r="H355" s="54"/>
      <c r="I355" s="54"/>
      <c r="J355" s="54"/>
      <c r="K355" s="54"/>
      <c r="L355" s="54"/>
      <c r="M355" s="55">
        <f t="shared" si="85"/>
        <v>0</v>
      </c>
    </row>
    <row r="356" spans="1:13" ht="30" x14ac:dyDescent="0.25">
      <c r="A356" s="115">
        <v>744</v>
      </c>
      <c r="B356" s="88" t="s">
        <v>2519</v>
      </c>
      <c r="C356" s="116"/>
      <c r="D356" s="54"/>
      <c r="E356" s="54"/>
      <c r="F356" s="54"/>
      <c r="G356" s="54"/>
      <c r="H356" s="54"/>
      <c r="I356" s="54"/>
      <c r="J356" s="54"/>
      <c r="K356" s="54"/>
      <c r="L356" s="54"/>
      <c r="M356" s="55">
        <f t="shared" si="85"/>
        <v>0</v>
      </c>
    </row>
    <row r="357" spans="1:13" ht="30" x14ac:dyDescent="0.25">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x14ac:dyDescent="0.25">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x14ac:dyDescent="0.25">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x14ac:dyDescent="0.25">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x14ac:dyDescent="0.25">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25">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25">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25">
      <c r="A364" s="115">
        <v>752</v>
      </c>
      <c r="B364" s="88" t="s">
        <v>2527</v>
      </c>
      <c r="C364" s="116"/>
      <c r="D364" s="54"/>
      <c r="E364" s="54"/>
      <c r="F364" s="54"/>
      <c r="G364" s="54"/>
      <c r="H364" s="54"/>
      <c r="I364" s="54"/>
      <c r="J364" s="54"/>
      <c r="K364" s="54"/>
      <c r="L364" s="54"/>
      <c r="M364" s="55">
        <f t="shared" si="87"/>
        <v>0</v>
      </c>
    </row>
    <row r="365" spans="1:13" x14ac:dyDescent="0.25">
      <c r="A365" s="115">
        <v>753</v>
      </c>
      <c r="B365" s="88" t="s">
        <v>2528</v>
      </c>
      <c r="C365" s="116"/>
      <c r="D365" s="54"/>
      <c r="E365" s="54"/>
      <c r="F365" s="54"/>
      <c r="G365" s="54"/>
      <c r="H365" s="54"/>
      <c r="I365" s="54"/>
      <c r="J365" s="54"/>
      <c r="K365" s="54"/>
      <c r="L365" s="54"/>
      <c r="M365" s="55">
        <f t="shared" si="87"/>
        <v>0</v>
      </c>
    </row>
    <row r="366" spans="1:13" x14ac:dyDescent="0.25">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25">
      <c r="A367" s="115">
        <v>755</v>
      </c>
      <c r="B367" s="88" t="s">
        <v>2530</v>
      </c>
      <c r="C367" s="116"/>
      <c r="D367" s="54"/>
      <c r="E367" s="54"/>
      <c r="F367" s="54"/>
      <c r="G367" s="54"/>
      <c r="H367" s="54"/>
      <c r="I367" s="54"/>
      <c r="J367" s="54"/>
      <c r="K367" s="54"/>
      <c r="L367" s="54"/>
      <c r="M367" s="55">
        <f t="shared" si="87"/>
        <v>0</v>
      </c>
    </row>
    <row r="368" spans="1:13" x14ac:dyDescent="0.25">
      <c r="A368" s="115">
        <v>756</v>
      </c>
      <c r="B368" s="88" t="s">
        <v>2531</v>
      </c>
      <c r="C368" s="116"/>
      <c r="D368" s="54"/>
      <c r="E368" s="54"/>
      <c r="F368" s="54"/>
      <c r="G368" s="54"/>
      <c r="H368" s="54"/>
      <c r="I368" s="54"/>
      <c r="J368" s="54"/>
      <c r="K368" s="54"/>
      <c r="L368" s="54"/>
      <c r="M368" s="55">
        <f t="shared" si="87"/>
        <v>0</v>
      </c>
    </row>
    <row r="369" spans="1:13" x14ac:dyDescent="0.25">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25">
      <c r="A370" s="115">
        <v>758</v>
      </c>
      <c r="B370" s="88" t="s">
        <v>2533</v>
      </c>
      <c r="C370" s="116"/>
      <c r="D370" s="54"/>
      <c r="E370" s="54"/>
      <c r="F370" s="54"/>
      <c r="G370" s="54"/>
      <c r="H370" s="54"/>
      <c r="I370" s="54"/>
      <c r="J370" s="54"/>
      <c r="K370" s="54"/>
      <c r="L370" s="54"/>
      <c r="M370" s="55">
        <f t="shared" si="87"/>
        <v>0</v>
      </c>
    </row>
    <row r="371" spans="1:13" x14ac:dyDescent="0.25">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25">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25">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25">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25">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25">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25">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25">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25">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25">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25">
      <c r="A381" s="115">
        <v>811</v>
      </c>
      <c r="B381" s="88" t="s">
        <v>2544</v>
      </c>
      <c r="C381" s="116"/>
      <c r="D381" s="54"/>
      <c r="E381" s="54"/>
      <c r="F381" s="54"/>
      <c r="G381" s="54"/>
      <c r="H381" s="54"/>
      <c r="I381" s="54"/>
      <c r="J381" s="54"/>
      <c r="K381" s="54"/>
      <c r="L381" s="54"/>
      <c r="M381" s="55">
        <f t="shared" ref="M381:M386" si="92">SUM(C381:L381)</f>
        <v>0</v>
      </c>
    </row>
    <row r="382" spans="1:13" x14ac:dyDescent="0.25">
      <c r="A382" s="115">
        <v>812</v>
      </c>
      <c r="B382" s="88" t="s">
        <v>2545</v>
      </c>
      <c r="C382" s="116"/>
      <c r="D382" s="54"/>
      <c r="E382" s="54"/>
      <c r="F382" s="54"/>
      <c r="G382" s="54"/>
      <c r="H382" s="54"/>
      <c r="I382" s="54"/>
      <c r="J382" s="54"/>
      <c r="K382" s="54"/>
      <c r="L382" s="54"/>
      <c r="M382" s="55">
        <f t="shared" si="92"/>
        <v>0</v>
      </c>
    </row>
    <row r="383" spans="1:13" x14ac:dyDescent="0.25">
      <c r="A383" s="115">
        <v>813</v>
      </c>
      <c r="B383" s="88" t="s">
        <v>2546</v>
      </c>
      <c r="C383" s="116"/>
      <c r="D383" s="54"/>
      <c r="E383" s="54"/>
      <c r="F383" s="54"/>
      <c r="G383" s="54"/>
      <c r="H383" s="54"/>
      <c r="I383" s="54"/>
      <c r="J383" s="54"/>
      <c r="K383" s="54"/>
      <c r="L383" s="54"/>
      <c r="M383" s="55">
        <f t="shared" si="92"/>
        <v>0</v>
      </c>
    </row>
    <row r="384" spans="1:13" x14ac:dyDescent="0.25">
      <c r="A384" s="115">
        <v>814</v>
      </c>
      <c r="B384" s="88" t="s">
        <v>2547</v>
      </c>
      <c r="C384" s="116"/>
      <c r="D384" s="54"/>
      <c r="E384" s="54"/>
      <c r="F384" s="54"/>
      <c r="G384" s="54"/>
      <c r="H384" s="54"/>
      <c r="I384" s="54"/>
      <c r="J384" s="54"/>
      <c r="K384" s="54"/>
      <c r="L384" s="54"/>
      <c r="M384" s="55">
        <f t="shared" si="92"/>
        <v>0</v>
      </c>
    </row>
    <row r="385" spans="1:13" x14ac:dyDescent="0.25">
      <c r="A385" s="115">
        <v>815</v>
      </c>
      <c r="B385" s="88" t="s">
        <v>2548</v>
      </c>
      <c r="C385" s="116"/>
      <c r="D385" s="54"/>
      <c r="E385" s="54"/>
      <c r="F385" s="54"/>
      <c r="G385" s="54"/>
      <c r="H385" s="54"/>
      <c r="I385" s="54"/>
      <c r="J385" s="54"/>
      <c r="K385" s="54"/>
      <c r="L385" s="54"/>
      <c r="M385" s="55">
        <f t="shared" si="92"/>
        <v>0</v>
      </c>
    </row>
    <row r="386" spans="1:13" x14ac:dyDescent="0.25">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25">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25">
      <c r="A388" s="115">
        <v>831</v>
      </c>
      <c r="B388" s="88" t="s">
        <v>2551</v>
      </c>
      <c r="C388" s="116"/>
      <c r="D388" s="54"/>
      <c r="E388" s="54"/>
      <c r="F388" s="54"/>
      <c r="G388" s="54"/>
      <c r="H388" s="54"/>
      <c r="I388" s="54"/>
      <c r="J388" s="54"/>
      <c r="K388" s="54"/>
      <c r="L388" s="54"/>
      <c r="M388" s="55">
        <f>SUM(C388:L388)</f>
        <v>0</v>
      </c>
    </row>
    <row r="389" spans="1:13" x14ac:dyDescent="0.25">
      <c r="A389" s="115">
        <v>832</v>
      </c>
      <c r="B389" s="88" t="s">
        <v>2552</v>
      </c>
      <c r="C389" s="116"/>
      <c r="D389" s="54"/>
      <c r="E389" s="54"/>
      <c r="F389" s="54"/>
      <c r="G389" s="54"/>
      <c r="H389" s="54"/>
      <c r="I389" s="54"/>
      <c r="J389" s="54"/>
      <c r="K389" s="54"/>
      <c r="L389" s="54"/>
      <c r="M389" s="55">
        <f>SUM(C389:L389)</f>
        <v>0</v>
      </c>
    </row>
    <row r="390" spans="1:13" x14ac:dyDescent="0.25">
      <c r="A390" s="115">
        <v>833</v>
      </c>
      <c r="B390" s="88" t="s">
        <v>2553</v>
      </c>
      <c r="C390" s="116"/>
      <c r="D390" s="54"/>
      <c r="E390" s="54"/>
      <c r="F390" s="54"/>
      <c r="G390" s="54"/>
      <c r="H390" s="54"/>
      <c r="I390" s="54"/>
      <c r="J390" s="54"/>
      <c r="K390" s="54"/>
      <c r="L390" s="54"/>
      <c r="M390" s="55">
        <f>SUM(C390:L390)</f>
        <v>0</v>
      </c>
    </row>
    <row r="391" spans="1:13" ht="15" customHeight="1" x14ac:dyDescent="0.25">
      <c r="A391" s="115">
        <v>834</v>
      </c>
      <c r="B391" s="88" t="s">
        <v>2554</v>
      </c>
      <c r="C391" s="116"/>
      <c r="D391" s="54"/>
      <c r="E391" s="54"/>
      <c r="F391" s="54"/>
      <c r="G391" s="54"/>
      <c r="H391" s="54"/>
      <c r="I391" s="54"/>
      <c r="J391" s="54"/>
      <c r="K391" s="54"/>
      <c r="L391" s="54"/>
      <c r="M391" s="55">
        <f>SUM(C391:L391)</f>
        <v>0</v>
      </c>
    </row>
    <row r="392" spans="1:13" ht="30" x14ac:dyDescent="0.25">
      <c r="A392" s="115">
        <v>835</v>
      </c>
      <c r="B392" s="88" t="s">
        <v>2555</v>
      </c>
      <c r="C392" s="116"/>
      <c r="D392" s="54"/>
      <c r="E392" s="54"/>
      <c r="F392" s="54"/>
      <c r="G392" s="54"/>
      <c r="H392" s="54"/>
      <c r="I392" s="54"/>
      <c r="J392" s="54"/>
      <c r="K392" s="54"/>
      <c r="L392" s="54"/>
      <c r="M392" s="55">
        <f>SUM(C392:L392)</f>
        <v>0</v>
      </c>
    </row>
    <row r="393" spans="1:13" x14ac:dyDescent="0.25">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25">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25">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25">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25">
      <c r="A397" s="123">
        <v>9000</v>
      </c>
      <c r="B397" s="112" t="s">
        <v>2560</v>
      </c>
      <c r="C397" s="76">
        <f>C398+C407+C416+C419+C422+C424+C427</f>
        <v>13676966</v>
      </c>
      <c r="D397" s="77">
        <f t="shared" ref="D397:M397" si="95">D398+D407+D416+D419+D422+D424+D427</f>
        <v>0</v>
      </c>
      <c r="E397" s="77">
        <f t="shared" si="95"/>
        <v>0</v>
      </c>
      <c r="F397" s="77">
        <f t="shared" si="95"/>
        <v>0</v>
      </c>
      <c r="G397" s="77">
        <f t="shared" si="95"/>
        <v>2523034</v>
      </c>
      <c r="H397" s="77">
        <f t="shared" si="95"/>
        <v>0</v>
      </c>
      <c r="I397" s="77">
        <f t="shared" si="95"/>
        <v>0</v>
      </c>
      <c r="J397" s="77">
        <f t="shared" si="95"/>
        <v>6780300</v>
      </c>
      <c r="K397" s="77">
        <f t="shared" si="95"/>
        <v>0</v>
      </c>
      <c r="L397" s="77">
        <f t="shared" si="95"/>
        <v>0</v>
      </c>
      <c r="M397" s="77">
        <f t="shared" si="95"/>
        <v>22980300</v>
      </c>
    </row>
    <row r="398" spans="1:13" x14ac:dyDescent="0.25">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5280300</v>
      </c>
      <c r="K398" s="73">
        <f t="shared" si="96"/>
        <v>0</v>
      </c>
      <c r="L398" s="73">
        <f t="shared" si="96"/>
        <v>0</v>
      </c>
      <c r="M398" s="73">
        <f t="shared" si="96"/>
        <v>5280300</v>
      </c>
    </row>
    <row r="399" spans="1:13" x14ac:dyDescent="0.25">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5280300</v>
      </c>
      <c r="K399" s="54">
        <f>'COG-M'!P2917</f>
        <v>0</v>
      </c>
      <c r="L399" s="54">
        <f>'COG-M'!P2918</f>
        <v>0</v>
      </c>
      <c r="M399" s="55">
        <f t="shared" ref="M399:M406" si="97">SUM(C399:L399)</f>
        <v>5280300</v>
      </c>
    </row>
    <row r="400" spans="1:13" x14ac:dyDescent="0.25">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25">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25">
      <c r="A402" s="115">
        <v>914</v>
      </c>
      <c r="B402" s="88" t="s">
        <v>2565</v>
      </c>
      <c r="C402" s="116"/>
      <c r="D402" s="54"/>
      <c r="E402" s="54"/>
      <c r="F402" s="54"/>
      <c r="G402" s="54"/>
      <c r="H402" s="54"/>
      <c r="I402" s="54"/>
      <c r="J402" s="54"/>
      <c r="K402" s="54"/>
      <c r="L402" s="54"/>
      <c r="M402" s="55">
        <f t="shared" si="97"/>
        <v>0</v>
      </c>
    </row>
    <row r="403" spans="1:13" ht="15" customHeight="1" x14ac:dyDescent="0.25">
      <c r="A403" s="115">
        <v>915</v>
      </c>
      <c r="B403" s="88" t="s">
        <v>2566</v>
      </c>
      <c r="C403" s="116"/>
      <c r="D403" s="54"/>
      <c r="E403" s="54"/>
      <c r="F403" s="54"/>
      <c r="G403" s="54"/>
      <c r="H403" s="54"/>
      <c r="I403" s="54"/>
      <c r="J403" s="54"/>
      <c r="K403" s="54"/>
      <c r="L403" s="54"/>
      <c r="M403" s="55">
        <f t="shared" si="97"/>
        <v>0</v>
      </c>
    </row>
    <row r="404" spans="1:13" x14ac:dyDescent="0.25">
      <c r="A404" s="115">
        <v>916</v>
      </c>
      <c r="B404" s="88" t="s">
        <v>406</v>
      </c>
      <c r="C404" s="116"/>
      <c r="D404" s="54"/>
      <c r="E404" s="54"/>
      <c r="F404" s="54"/>
      <c r="G404" s="54"/>
      <c r="H404" s="54"/>
      <c r="I404" s="54"/>
      <c r="J404" s="54"/>
      <c r="K404" s="54"/>
      <c r="L404" s="54"/>
      <c r="M404" s="55">
        <f t="shared" si="97"/>
        <v>0</v>
      </c>
    </row>
    <row r="405" spans="1:13" x14ac:dyDescent="0.25">
      <c r="A405" s="115">
        <v>917</v>
      </c>
      <c r="B405" s="88" t="s">
        <v>2567</v>
      </c>
      <c r="C405" s="116"/>
      <c r="D405" s="54"/>
      <c r="E405" s="54"/>
      <c r="F405" s="54"/>
      <c r="G405" s="54"/>
      <c r="H405" s="54"/>
      <c r="I405" s="54"/>
      <c r="J405" s="54"/>
      <c r="K405" s="54"/>
      <c r="L405" s="54"/>
      <c r="M405" s="55">
        <f t="shared" si="97"/>
        <v>0</v>
      </c>
    </row>
    <row r="406" spans="1:13" x14ac:dyDescent="0.25">
      <c r="A406" s="115">
        <v>918</v>
      </c>
      <c r="B406" s="88" t="s">
        <v>2568</v>
      </c>
      <c r="C406" s="116"/>
      <c r="D406" s="54"/>
      <c r="E406" s="54"/>
      <c r="F406" s="54"/>
      <c r="G406" s="54"/>
      <c r="H406" s="54"/>
      <c r="I406" s="54"/>
      <c r="J406" s="54"/>
      <c r="K406" s="54"/>
      <c r="L406" s="54"/>
      <c r="M406" s="55">
        <f t="shared" si="97"/>
        <v>0</v>
      </c>
    </row>
    <row r="407" spans="1:13" x14ac:dyDescent="0.25">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1500000</v>
      </c>
      <c r="K407" s="73">
        <f t="shared" si="98"/>
        <v>0</v>
      </c>
      <c r="L407" s="73">
        <f t="shared" si="98"/>
        <v>0</v>
      </c>
      <c r="M407" s="73">
        <f t="shared" si="98"/>
        <v>1500000</v>
      </c>
    </row>
    <row r="408" spans="1:13" x14ac:dyDescent="0.25">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1500000</v>
      </c>
      <c r="K408" s="54">
        <f>'COG-M'!P2953</f>
        <v>0</v>
      </c>
      <c r="L408" s="54">
        <f>'COG-M'!P2954</f>
        <v>0</v>
      </c>
      <c r="M408" s="55">
        <f t="shared" ref="M408:M415" si="99">SUM(C408:L408)</f>
        <v>1500000</v>
      </c>
    </row>
    <row r="409" spans="1:13" x14ac:dyDescent="0.25">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25">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25">
      <c r="A411" s="115">
        <v>924</v>
      </c>
      <c r="B411" s="88" t="s">
        <v>2573</v>
      </c>
      <c r="C411" s="116"/>
      <c r="D411" s="54"/>
      <c r="E411" s="54"/>
      <c r="F411" s="54"/>
      <c r="G411" s="54"/>
      <c r="H411" s="54"/>
      <c r="I411" s="54"/>
      <c r="J411" s="54"/>
      <c r="K411" s="54"/>
      <c r="L411" s="54"/>
      <c r="M411" s="55">
        <f t="shared" si="99"/>
        <v>0</v>
      </c>
    </row>
    <row r="412" spans="1:13" x14ac:dyDescent="0.25">
      <c r="A412" s="115">
        <v>925</v>
      </c>
      <c r="B412" s="88" t="s">
        <v>2574</v>
      </c>
      <c r="C412" s="116"/>
      <c r="D412" s="54"/>
      <c r="E412" s="54"/>
      <c r="F412" s="54"/>
      <c r="G412" s="54"/>
      <c r="H412" s="54"/>
      <c r="I412" s="54"/>
      <c r="J412" s="54"/>
      <c r="K412" s="54"/>
      <c r="L412" s="54"/>
      <c r="M412" s="55">
        <f t="shared" si="99"/>
        <v>0</v>
      </c>
    </row>
    <row r="413" spans="1:13" x14ac:dyDescent="0.25">
      <c r="A413" s="115">
        <v>926</v>
      </c>
      <c r="B413" s="88" t="s">
        <v>2575</v>
      </c>
      <c r="C413" s="116"/>
      <c r="D413" s="54"/>
      <c r="E413" s="54"/>
      <c r="F413" s="54"/>
      <c r="G413" s="54"/>
      <c r="H413" s="54"/>
      <c r="I413" s="54"/>
      <c r="J413" s="54"/>
      <c r="K413" s="54"/>
      <c r="L413" s="54"/>
      <c r="M413" s="55">
        <f t="shared" si="99"/>
        <v>0</v>
      </c>
    </row>
    <row r="414" spans="1:13" x14ac:dyDescent="0.25">
      <c r="A414" s="115">
        <v>927</v>
      </c>
      <c r="B414" s="88" t="s">
        <v>2576</v>
      </c>
      <c r="C414" s="116"/>
      <c r="D414" s="54"/>
      <c r="E414" s="54"/>
      <c r="F414" s="54"/>
      <c r="G414" s="54"/>
      <c r="H414" s="54"/>
      <c r="I414" s="54"/>
      <c r="J414" s="54"/>
      <c r="K414" s="54"/>
      <c r="L414" s="54"/>
      <c r="M414" s="55">
        <f t="shared" si="99"/>
        <v>0</v>
      </c>
    </row>
    <row r="415" spans="1:13" x14ac:dyDescent="0.25">
      <c r="A415" s="115">
        <v>928</v>
      </c>
      <c r="B415" s="88" t="s">
        <v>2577</v>
      </c>
      <c r="C415" s="116"/>
      <c r="D415" s="54"/>
      <c r="E415" s="54"/>
      <c r="F415" s="54"/>
      <c r="G415" s="54"/>
      <c r="H415" s="54"/>
      <c r="I415" s="54"/>
      <c r="J415" s="54"/>
      <c r="K415" s="54"/>
      <c r="L415" s="54"/>
      <c r="M415" s="55">
        <f t="shared" si="99"/>
        <v>0</v>
      </c>
    </row>
    <row r="416" spans="1:13" x14ac:dyDescent="0.25">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25">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25">
      <c r="A418" s="115">
        <v>932</v>
      </c>
      <c r="B418" s="88" t="s">
        <v>2580</v>
      </c>
      <c r="C418" s="116"/>
      <c r="D418" s="54"/>
      <c r="E418" s="54"/>
      <c r="F418" s="54"/>
      <c r="G418" s="54"/>
      <c r="H418" s="54"/>
      <c r="I418" s="54"/>
      <c r="J418" s="54"/>
      <c r="K418" s="54"/>
      <c r="L418" s="54"/>
      <c r="M418" s="55">
        <f>SUM(C418:L418)</f>
        <v>0</v>
      </c>
    </row>
    <row r="419" spans="1:13" x14ac:dyDescent="0.25">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25">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25">
      <c r="A421" s="115">
        <v>942</v>
      </c>
      <c r="B421" s="88" t="s">
        <v>2583</v>
      </c>
      <c r="C421" s="116"/>
      <c r="D421" s="54"/>
      <c r="E421" s="54"/>
      <c r="F421" s="54"/>
      <c r="G421" s="54"/>
      <c r="H421" s="54"/>
      <c r="I421" s="54"/>
      <c r="J421" s="54"/>
      <c r="K421" s="54"/>
      <c r="L421" s="54"/>
      <c r="M421" s="55">
        <f>SUM(C421:L421)</f>
        <v>0</v>
      </c>
    </row>
    <row r="422" spans="1:13" x14ac:dyDescent="0.25">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25">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25">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25">
      <c r="A425" s="115">
        <v>961</v>
      </c>
      <c r="B425" s="88" t="s">
        <v>2587</v>
      </c>
      <c r="C425" s="116"/>
      <c r="D425" s="54"/>
      <c r="E425" s="54"/>
      <c r="F425" s="54"/>
      <c r="G425" s="54"/>
      <c r="H425" s="54"/>
      <c r="I425" s="54"/>
      <c r="J425" s="54"/>
      <c r="K425" s="54"/>
      <c r="L425" s="54"/>
      <c r="M425" s="55">
        <f>SUM(C425:L425)</f>
        <v>0</v>
      </c>
    </row>
    <row r="426" spans="1:13" x14ac:dyDescent="0.25">
      <c r="A426" s="115">
        <v>962</v>
      </c>
      <c r="B426" s="88" t="s">
        <v>2588</v>
      </c>
      <c r="C426" s="116"/>
      <c r="D426" s="54"/>
      <c r="E426" s="54"/>
      <c r="F426" s="54"/>
      <c r="G426" s="54"/>
      <c r="H426" s="54"/>
      <c r="I426" s="54"/>
      <c r="J426" s="54"/>
      <c r="K426" s="54"/>
      <c r="L426" s="54"/>
      <c r="M426" s="55">
        <f>SUM(C426:L426)</f>
        <v>0</v>
      </c>
    </row>
    <row r="427" spans="1:13" x14ac:dyDescent="0.25">
      <c r="A427" s="121">
        <v>9900</v>
      </c>
      <c r="B427" s="122" t="s">
        <v>2948</v>
      </c>
      <c r="C427" s="72">
        <f>SUM(C428)</f>
        <v>13676966</v>
      </c>
      <c r="D427" s="73">
        <f t="shared" ref="D427:M427" si="104">SUM(D428)</f>
        <v>0</v>
      </c>
      <c r="E427" s="73">
        <f t="shared" si="104"/>
        <v>0</v>
      </c>
      <c r="F427" s="73">
        <f t="shared" si="104"/>
        <v>0</v>
      </c>
      <c r="G427" s="73">
        <f t="shared" si="104"/>
        <v>2523034</v>
      </c>
      <c r="H427" s="73">
        <f t="shared" si="104"/>
        <v>0</v>
      </c>
      <c r="I427" s="73">
        <f t="shared" si="104"/>
        <v>0</v>
      </c>
      <c r="J427" s="73">
        <f t="shared" si="104"/>
        <v>0</v>
      </c>
      <c r="K427" s="73">
        <f t="shared" si="104"/>
        <v>0</v>
      </c>
      <c r="L427" s="73">
        <f t="shared" si="104"/>
        <v>0</v>
      </c>
      <c r="M427" s="73">
        <f t="shared" si="104"/>
        <v>16200000</v>
      </c>
    </row>
    <row r="428" spans="1:13" x14ac:dyDescent="0.25">
      <c r="A428" s="115">
        <v>991</v>
      </c>
      <c r="B428" s="88" t="s">
        <v>2589</v>
      </c>
      <c r="C428" s="116">
        <f>'COG-M'!P3019</f>
        <v>13676966</v>
      </c>
      <c r="D428" s="54">
        <f>'COG-M'!P3020</f>
        <v>0</v>
      </c>
      <c r="E428" s="54">
        <f>'COG-M'!P3021</f>
        <v>0</v>
      </c>
      <c r="F428" s="54">
        <f>'COG-M'!P3022</f>
        <v>0</v>
      </c>
      <c r="G428" s="54">
        <f>'COG-M'!P3023</f>
        <v>2523034</v>
      </c>
      <c r="H428" s="54">
        <f>'COG-M'!P3024</f>
        <v>0</v>
      </c>
      <c r="I428" s="54">
        <f>'COG-M'!P3025</f>
        <v>0</v>
      </c>
      <c r="J428" s="54">
        <f>'COG-M'!P3026</f>
        <v>0</v>
      </c>
      <c r="K428" s="54">
        <f>'COG-M'!P3027</f>
        <v>0</v>
      </c>
      <c r="L428" s="54">
        <f>'COG-M'!P3028</f>
        <v>0</v>
      </c>
      <c r="M428" s="55">
        <f>SUM(C428:L428)</f>
        <v>16200000</v>
      </c>
    </row>
    <row r="429" spans="1:13" x14ac:dyDescent="0.25">
      <c r="B429" s="90" t="s">
        <v>2697</v>
      </c>
      <c r="C429" s="33">
        <f t="shared" ref="C429:J429" si="105">C3+C40+C105+C190+C250+C309+C331+C379+C397</f>
        <v>36675591</v>
      </c>
      <c r="D429" s="33">
        <f t="shared" si="105"/>
        <v>0</v>
      </c>
      <c r="E429" s="33">
        <f t="shared" si="105"/>
        <v>0</v>
      </c>
      <c r="F429" s="33">
        <f t="shared" si="105"/>
        <v>0</v>
      </c>
      <c r="G429" s="33">
        <f t="shared" si="105"/>
        <v>60952000</v>
      </c>
      <c r="H429" s="33">
        <f t="shared" si="105"/>
        <v>300000</v>
      </c>
      <c r="I429" s="33">
        <f t="shared" si="105"/>
        <v>0</v>
      </c>
      <c r="J429" s="33">
        <f t="shared" si="105"/>
        <v>33400000</v>
      </c>
      <c r="K429" s="33">
        <f>K3+K40+K105+K190+K250+K309+K331+K379+K397</f>
        <v>0</v>
      </c>
      <c r="L429" s="33">
        <f>L3+L40+L105+L190+L250+L309+L331+L379+L397</f>
        <v>0</v>
      </c>
      <c r="M429" s="33">
        <f>M3+M40+M105+M190+M250+M309+M331+M379+M397</f>
        <v>131327591</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25"/>
  <cols>
    <col min="1" max="1" width="5" style="34" bestFit="1" customWidth="1"/>
    <col min="2" max="2" width="67.140625" style="34" customWidth="1"/>
    <col min="3" max="13" width="17.42578125" customWidth="1"/>
  </cols>
  <sheetData>
    <row r="1" spans="1:13" ht="15.75" customHeight="1" x14ac:dyDescent="0.25">
      <c r="A1" s="590" t="s">
        <v>627</v>
      </c>
      <c r="B1" s="599" t="s">
        <v>2170</v>
      </c>
      <c r="C1" s="594" t="s">
        <v>3051</v>
      </c>
      <c r="D1" s="595"/>
      <c r="E1" s="595"/>
      <c r="F1" s="595"/>
      <c r="G1" s="595"/>
      <c r="H1" s="595"/>
      <c r="I1" s="595"/>
      <c r="J1" s="596" t="s">
        <v>3050</v>
      </c>
      <c r="K1" s="596"/>
      <c r="L1" s="596"/>
      <c r="M1" s="597" t="s">
        <v>3027</v>
      </c>
    </row>
    <row r="2" spans="1:13" ht="63.75" x14ac:dyDescent="0.25">
      <c r="A2" s="591"/>
      <c r="B2" s="600"/>
      <c r="C2" s="263" t="s">
        <v>3052</v>
      </c>
      <c r="D2" s="84" t="s">
        <v>3053</v>
      </c>
      <c r="E2" s="85" t="s">
        <v>3054</v>
      </c>
      <c r="F2" s="85" t="s">
        <v>3055</v>
      </c>
      <c r="G2" s="85" t="s">
        <v>3056</v>
      </c>
      <c r="H2" s="85" t="s">
        <v>3057</v>
      </c>
      <c r="I2" s="85" t="s">
        <v>3058</v>
      </c>
      <c r="J2" s="86" t="s">
        <v>3059</v>
      </c>
      <c r="K2" s="86" t="s">
        <v>3060</v>
      </c>
      <c r="L2" s="86" t="s">
        <v>3061</v>
      </c>
      <c r="M2" s="598"/>
    </row>
    <row r="3" spans="1:13" ht="15" customHeight="1" x14ac:dyDescent="0.25">
      <c r="A3" s="87">
        <v>1</v>
      </c>
      <c r="B3" s="88" t="s">
        <v>2749</v>
      </c>
      <c r="C3" s="54">
        <f>'COG-FF'!C3+'COG-FF'!C40+'COG-FF'!C105+'COG-FF'!C190-'COG-FF'!C226+'COG-FF'!C387+'COG-FF'!C393+'COG-FF'!C407+'COG-FF'!C416+'COG-FF'!C419+'COG-FF'!C422+'COG-FF'!C424</f>
        <v>22998625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54278966</v>
      </c>
      <c r="H3" s="54">
        <f>'COG-FF'!H3+'COG-FF'!H40+'COG-FF'!H105+'COG-FF'!H190-'COG-FF'!H226+'COG-FF'!H387+'COG-FF'!H393+'COG-FF'!H407+'COG-FF'!H416+'COG-FF'!H419+'COG-FF'!H422+'COG-FF'!H424</f>
        <v>300000</v>
      </c>
      <c r="I3" s="54">
        <f>'COG-FF'!I3+'COG-FF'!I40+'COG-FF'!I105+'COG-FF'!I190-'COG-FF'!I226+'COG-FF'!I387+'COG-FF'!I393+'COG-FF'!I407+'COG-FF'!I416+'COG-FF'!I419+'COG-FF'!I422+'COG-FF'!I424</f>
        <v>0</v>
      </c>
      <c r="J3" s="54">
        <f>'COG-FF'!J3+'COG-FF'!J40+'COG-FF'!J105+'COG-FF'!J190-'COG-FF'!J226+'COG-FF'!J387+'COG-FF'!J393+'COG-FF'!J407+'COG-FF'!J416+'COG-FF'!J419+'COG-FF'!J422+'COG-FF'!J424</f>
        <v>17519700</v>
      </c>
      <c r="K3" s="54">
        <f>'COG-FF'!K3+'COG-FF'!K40+'COG-FF'!K105+'COG-FF'!K190-'COG-FF'!K226+'COG-FF'!K387+'COG-FF'!K393+'COG-FF'!K407+'COG-FF'!K416+'COG-FF'!K419+'COG-FF'!K422+'COG-FF'!K424</f>
        <v>0</v>
      </c>
      <c r="L3" s="54">
        <f>'COG-FF'!L3+'COG-FF'!L40+'COG-FF'!L105+'COG-FF'!L190-'COG-FF'!L226+'COG-FF'!L387+'COG-FF'!L393+'COG-FF'!L407+'COG-FF'!L416+'COG-FF'!L419+'COG-FF'!L422+'COG-FF'!L424</f>
        <v>0</v>
      </c>
      <c r="M3" s="54">
        <f>SUM(C3:L3)</f>
        <v>95097291</v>
      </c>
    </row>
    <row r="4" spans="1:13" ht="15" customHeight="1" x14ac:dyDescent="0.25">
      <c r="A4" s="87">
        <v>2</v>
      </c>
      <c r="B4" s="88" t="s">
        <v>2750</v>
      </c>
      <c r="C4" s="54">
        <f>SUM('COG-FF'!C250+'COG-FF'!C309+'COG-FF'!C331)</f>
        <v>0</v>
      </c>
      <c r="D4" s="54">
        <f>SUM('COG-FF'!D250+'COG-FF'!D309+'COG-FF'!D331)</f>
        <v>0</v>
      </c>
      <c r="E4" s="54">
        <f>SUM('COG-FF'!E250+'COG-FF'!E309+'COG-FF'!E331)</f>
        <v>0</v>
      </c>
      <c r="F4" s="54">
        <f>SUM('COG-FF'!F250+'COG-FF'!F309+'COG-FF'!F331)</f>
        <v>0</v>
      </c>
      <c r="G4" s="54">
        <f>SUM('COG-FF'!G250+'COG-FF'!G309+'COG-FF'!G331)</f>
        <v>310000</v>
      </c>
      <c r="H4" s="54">
        <f>SUM('COG-FF'!H250+'COG-FF'!H309+'COG-FF'!H331)</f>
        <v>0</v>
      </c>
      <c r="I4" s="54">
        <f>SUM('COG-FF'!I250+'COG-FF'!I309+'COG-FF'!I331)</f>
        <v>0</v>
      </c>
      <c r="J4" s="54">
        <f>SUM('COG-FF'!J250+'COG-FF'!J309+'COG-FF'!J331)</f>
        <v>10600000</v>
      </c>
      <c r="K4" s="54">
        <f>SUM('COG-FF'!K250+'COG-FF'!K309+'COG-FF'!K331)</f>
        <v>0</v>
      </c>
      <c r="L4" s="54">
        <f>SUM('COG-FF'!L250+'COG-FF'!L309+'COG-FF'!L331)</f>
        <v>0</v>
      </c>
      <c r="M4" s="54">
        <f>SUM(C4:L4)</f>
        <v>10910000</v>
      </c>
    </row>
    <row r="5" spans="1:13" ht="15" customHeight="1" x14ac:dyDescent="0.25">
      <c r="A5" s="87">
        <v>3</v>
      </c>
      <c r="B5" s="88" t="s">
        <v>2751</v>
      </c>
      <c r="C5" s="54">
        <f>'COG-FF'!C398+'COG-FF'!C427</f>
        <v>13676966</v>
      </c>
      <c r="D5" s="54">
        <f>'COG-FF'!D398+'COG-FF'!D427</f>
        <v>0</v>
      </c>
      <c r="E5" s="54">
        <f>'COG-FF'!E398+'COG-FF'!E427</f>
        <v>0</v>
      </c>
      <c r="F5" s="54">
        <f>'COG-FF'!F398+'COG-FF'!F427</f>
        <v>0</v>
      </c>
      <c r="G5" s="54">
        <f>'COG-FF'!G398+'COG-FF'!G427</f>
        <v>2523034</v>
      </c>
      <c r="H5" s="54">
        <f>'COG-FF'!H398+'COG-FF'!H427</f>
        <v>0</v>
      </c>
      <c r="I5" s="54">
        <f>'COG-FF'!I398+'COG-FF'!I427</f>
        <v>0</v>
      </c>
      <c r="J5" s="54">
        <f>'COG-FF'!J398+'COG-FF'!J427</f>
        <v>5280300</v>
      </c>
      <c r="K5" s="54">
        <f>'COG-FF'!K398+'COG-FF'!K427</f>
        <v>0</v>
      </c>
      <c r="L5" s="54">
        <f>'COG-FF'!L398+'COG-FF'!L427</f>
        <v>0</v>
      </c>
      <c r="M5" s="54">
        <f>SUM(C5:L5)</f>
        <v>21480300</v>
      </c>
    </row>
    <row r="6" spans="1:13" x14ac:dyDescent="0.25">
      <c r="A6" s="87">
        <v>4</v>
      </c>
      <c r="B6" s="88" t="s">
        <v>2395</v>
      </c>
      <c r="C6" s="54">
        <f>SUM('COG-FF'!C226)</f>
        <v>0</v>
      </c>
      <c r="D6" s="54">
        <f>SUM('COG-FF'!D226)</f>
        <v>0</v>
      </c>
      <c r="E6" s="54">
        <f>SUM('COG-FF'!E226)</f>
        <v>0</v>
      </c>
      <c r="F6" s="54">
        <f>SUM('COG-FF'!F226)</f>
        <v>0</v>
      </c>
      <c r="G6" s="54">
        <f>SUM('COG-FF'!G226)</f>
        <v>3840000</v>
      </c>
      <c r="H6" s="54">
        <f>SUM('COG-FF'!H226)</f>
        <v>0</v>
      </c>
      <c r="I6" s="54">
        <f>SUM('COG-FF'!I226)</f>
        <v>0</v>
      </c>
      <c r="J6" s="54">
        <f>SUM('COG-FF'!J226)</f>
        <v>0</v>
      </c>
      <c r="K6" s="54">
        <f>SUM('COG-FF'!K226)</f>
        <v>0</v>
      </c>
      <c r="L6" s="54">
        <f>SUM('COG-FF'!L226)</f>
        <v>0</v>
      </c>
      <c r="M6" s="54">
        <f>SUM(C6:L6)</f>
        <v>3840000</v>
      </c>
    </row>
    <row r="7" spans="1:13" x14ac:dyDescent="0.25">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x14ac:dyDescent="0.25">
      <c r="A8" s="89"/>
      <c r="B8" s="90" t="s">
        <v>2173</v>
      </c>
      <c r="C8" s="33">
        <f>SUM(C3:C7)</f>
        <v>36675591</v>
      </c>
      <c r="D8" s="33">
        <f>SUM(D3:D7)</f>
        <v>0</v>
      </c>
      <c r="E8" s="33">
        <f>SUM(E3:E7)</f>
        <v>0</v>
      </c>
      <c r="F8" s="33">
        <f t="shared" ref="F8:M8" si="0">SUM(F3:F7)</f>
        <v>0</v>
      </c>
      <c r="G8" s="33">
        <f t="shared" si="0"/>
        <v>60952000</v>
      </c>
      <c r="H8" s="33">
        <f t="shared" si="0"/>
        <v>300000</v>
      </c>
      <c r="I8" s="33">
        <f t="shared" si="0"/>
        <v>0</v>
      </c>
      <c r="J8" s="33">
        <f t="shared" si="0"/>
        <v>33400000</v>
      </c>
      <c r="K8" s="33">
        <f t="shared" si="0"/>
        <v>0</v>
      </c>
      <c r="L8" s="33">
        <f t="shared" si="0"/>
        <v>0</v>
      </c>
      <c r="M8" s="33">
        <f t="shared" si="0"/>
        <v>131327591</v>
      </c>
    </row>
    <row r="9" spans="1:13" x14ac:dyDescent="0.25">
      <c r="A9" s="89"/>
      <c r="B9" s="90"/>
      <c r="C9" s="91"/>
      <c r="D9" s="91"/>
      <c r="E9" s="91"/>
      <c r="F9" s="91"/>
      <c r="G9" s="91"/>
      <c r="H9" s="91"/>
      <c r="I9" s="91"/>
      <c r="J9" s="91"/>
      <c r="K9" s="91"/>
      <c r="L9" s="91"/>
      <c r="M9" s="91"/>
    </row>
    <row r="10" spans="1:13" x14ac:dyDescent="0.25">
      <c r="A10" s="89"/>
      <c r="B10" s="90"/>
      <c r="C10" s="91"/>
      <c r="D10" s="91"/>
      <c r="E10" s="91"/>
      <c r="F10" s="91"/>
      <c r="G10" s="91"/>
      <c r="H10" s="91"/>
      <c r="I10" s="91"/>
      <c r="J10" s="91"/>
      <c r="K10" s="91"/>
      <c r="L10" s="91"/>
      <c r="M10" s="91"/>
    </row>
    <row r="11" spans="1:13" x14ac:dyDescent="0.25">
      <c r="A11" s="89"/>
      <c r="B11" s="89"/>
      <c r="C11" s="92"/>
      <c r="D11" s="92"/>
      <c r="E11" s="92"/>
      <c r="F11" s="92"/>
      <c r="G11" s="92"/>
      <c r="H11" s="92"/>
      <c r="I11" s="92"/>
      <c r="J11" s="92"/>
      <c r="K11" s="92"/>
      <c r="L11" s="92"/>
      <c r="M11" s="92"/>
    </row>
    <row r="12" spans="1:13" x14ac:dyDescent="0.25">
      <c r="A12" s="89"/>
      <c r="B12" s="89"/>
      <c r="C12" s="92"/>
      <c r="D12" s="92"/>
      <c r="E12" s="92"/>
      <c r="F12" s="92"/>
      <c r="G12" s="92"/>
      <c r="H12" s="92"/>
      <c r="I12" s="92"/>
      <c r="J12" s="92"/>
      <c r="K12" s="92"/>
      <c r="L12" s="92"/>
      <c r="M12" s="92"/>
    </row>
    <row r="13" spans="1:13" ht="63.75" customHeight="1" x14ac:dyDescent="0.25">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x14ac:dyDescent="0.25">
      <c r="A14" s="87">
        <v>1</v>
      </c>
      <c r="B14" s="88" t="s">
        <v>2749</v>
      </c>
      <c r="C14" s="54">
        <f>'COG-FF'!M3</f>
        <v>52021041</v>
      </c>
      <c r="D14" s="54">
        <f>'COG-FF'!M40</f>
        <v>17941800</v>
      </c>
      <c r="E14" s="54">
        <f>'COG-FF'!M105</f>
        <v>15594450</v>
      </c>
      <c r="F14" s="54">
        <f>SUM('COG-FF'!M190-'COG-FF'!M226)</f>
        <v>8040000</v>
      </c>
      <c r="G14" s="54"/>
      <c r="H14" s="54"/>
      <c r="I14" s="54"/>
      <c r="J14" s="54">
        <f>'COG-FF'!M387+'COG-FF'!M393</f>
        <v>0</v>
      </c>
      <c r="K14" s="54">
        <f>'COG-FF'!M407+'COG-FF'!M416+'COG-FF'!M419+'COG-FF'!M422+'COG-FF'!M424</f>
        <v>1500000</v>
      </c>
      <c r="L14" s="54">
        <f>SUM(C14:K14)</f>
        <v>95097291</v>
      </c>
      <c r="M14" s="92"/>
    </row>
    <row r="15" spans="1:13" x14ac:dyDescent="0.25">
      <c r="A15" s="87">
        <v>2</v>
      </c>
      <c r="B15" s="88" t="s">
        <v>2750</v>
      </c>
      <c r="C15" s="54"/>
      <c r="D15" s="54"/>
      <c r="E15" s="54"/>
      <c r="F15" s="54"/>
      <c r="G15" s="54">
        <f>'COG-FF'!M250</f>
        <v>310000</v>
      </c>
      <c r="H15" s="54">
        <f>'COG-FF'!M309</f>
        <v>10600000</v>
      </c>
      <c r="I15" s="54">
        <f>'COG-FF'!M331</f>
        <v>0</v>
      </c>
      <c r="J15" s="54"/>
      <c r="K15" s="54"/>
      <c r="L15" s="54">
        <f>SUM(C15:K15)</f>
        <v>10910000</v>
      </c>
      <c r="M15" s="92"/>
    </row>
    <row r="16" spans="1:13" x14ac:dyDescent="0.25">
      <c r="A16" s="87">
        <v>3</v>
      </c>
      <c r="B16" s="88" t="s">
        <v>2751</v>
      </c>
      <c r="C16" s="54"/>
      <c r="D16" s="54"/>
      <c r="E16" s="54"/>
      <c r="F16" s="54"/>
      <c r="G16" s="54"/>
      <c r="H16" s="54"/>
      <c r="I16" s="54"/>
      <c r="J16" s="54"/>
      <c r="K16" s="54">
        <f>'COG-FF'!M398+'COG-FF'!M427</f>
        <v>21480300</v>
      </c>
      <c r="L16" s="54">
        <f>SUM(C16:K16)</f>
        <v>21480300</v>
      </c>
      <c r="M16" s="92"/>
    </row>
    <row r="17" spans="1:13" x14ac:dyDescent="0.25">
      <c r="A17" s="87">
        <v>4</v>
      </c>
      <c r="B17" s="88" t="s">
        <v>2395</v>
      </c>
      <c r="C17" s="54"/>
      <c r="D17" s="54"/>
      <c r="E17" s="54"/>
      <c r="F17" s="54">
        <f>'COG-FF'!M226</f>
        <v>3840000</v>
      </c>
      <c r="G17" s="54"/>
      <c r="H17" s="54"/>
      <c r="I17" s="54"/>
      <c r="J17" s="54"/>
      <c r="K17" s="54"/>
      <c r="L17" s="54">
        <f>SUM(C17:K17)</f>
        <v>3840000</v>
      </c>
      <c r="M17" s="92"/>
    </row>
    <row r="18" spans="1:13" x14ac:dyDescent="0.25">
      <c r="A18" s="87">
        <v>5</v>
      </c>
      <c r="B18" s="88" t="s">
        <v>2543</v>
      </c>
      <c r="C18" s="54"/>
      <c r="D18" s="54"/>
      <c r="E18" s="54"/>
      <c r="F18" s="54"/>
      <c r="G18" s="54"/>
      <c r="H18" s="54"/>
      <c r="I18" s="54"/>
      <c r="J18" s="54">
        <f>'COG-FF'!M380</f>
        <v>0</v>
      </c>
      <c r="K18" s="54"/>
      <c r="L18" s="54">
        <f>SUM(C18:K18)</f>
        <v>0</v>
      </c>
      <c r="M18" s="92"/>
    </row>
    <row r="19" spans="1:13" x14ac:dyDescent="0.25">
      <c r="A19" s="89"/>
      <c r="B19" s="90" t="s">
        <v>2697</v>
      </c>
      <c r="C19" s="33">
        <f t="shared" ref="C19:L19" si="1">SUM(C14:C18)</f>
        <v>52021041</v>
      </c>
      <c r="D19" s="33">
        <f t="shared" si="1"/>
        <v>17941800</v>
      </c>
      <c r="E19" s="33">
        <f t="shared" si="1"/>
        <v>15594450</v>
      </c>
      <c r="F19" s="33">
        <f t="shared" si="1"/>
        <v>11880000</v>
      </c>
      <c r="G19" s="33">
        <f t="shared" si="1"/>
        <v>310000</v>
      </c>
      <c r="H19" s="33">
        <f t="shared" si="1"/>
        <v>10600000</v>
      </c>
      <c r="I19" s="33">
        <f t="shared" si="1"/>
        <v>0</v>
      </c>
      <c r="J19" s="33">
        <f t="shared" si="1"/>
        <v>0</v>
      </c>
      <c r="K19" s="33">
        <f t="shared" si="1"/>
        <v>22980300</v>
      </c>
      <c r="L19" s="33">
        <f t="shared" si="1"/>
        <v>131327591</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abSelected="1" topLeftCell="A126" zoomScaleNormal="100" workbookViewId="0">
      <selection activeCell="A4" sqref="A4"/>
    </sheetView>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x14ac:dyDescent="0.25">
      <c r="A1" s="601" t="s">
        <v>628</v>
      </c>
      <c r="B1" s="599" t="s">
        <v>2170</v>
      </c>
      <c r="C1" s="603" t="s">
        <v>3027</v>
      </c>
    </row>
    <row r="2" spans="1:5" x14ac:dyDescent="0.25">
      <c r="A2" s="602"/>
      <c r="B2" s="600"/>
      <c r="C2" s="604"/>
    </row>
    <row r="3" spans="1:5" ht="15" customHeight="1" x14ac:dyDescent="0.25">
      <c r="A3" s="111">
        <v>1</v>
      </c>
      <c r="B3" s="112" t="s">
        <v>2752</v>
      </c>
      <c r="C3" s="52">
        <f>C4+C7+C12+C22+C24+C27+C31+C36</f>
        <v>83883438</v>
      </c>
    </row>
    <row r="4" spans="1:5" ht="15" customHeight="1" x14ac:dyDescent="0.25">
      <c r="A4" s="113">
        <v>11</v>
      </c>
      <c r="B4" s="114" t="s">
        <v>2753</v>
      </c>
      <c r="C4" s="38">
        <f>SUM(C5:C6)</f>
        <v>0</v>
      </c>
      <c r="E4" s="92" t="s">
        <v>1552</v>
      </c>
    </row>
    <row r="5" spans="1:5" ht="15" customHeight="1" x14ac:dyDescent="0.25">
      <c r="A5" s="115">
        <v>111</v>
      </c>
      <c r="B5" s="88" t="s">
        <v>2753</v>
      </c>
      <c r="C5" s="54">
        <f>SUMIF('MIR-IG'!$F$3:$F$202,CF!E5,'MIR-IG'!$AC$3:$AC$202)</f>
        <v>0</v>
      </c>
      <c r="E5" s="92" t="s">
        <v>1556</v>
      </c>
    </row>
    <row r="6" spans="1:5" ht="15" customHeight="1" x14ac:dyDescent="0.25">
      <c r="A6" s="115">
        <v>112</v>
      </c>
      <c r="B6" s="88" t="s">
        <v>2754</v>
      </c>
      <c r="C6" s="54">
        <f>SUMIF('MIR-IG'!$F$3:$F$202,CF!E6,'MIR-IG'!$AC$3:$AC$202)</f>
        <v>0</v>
      </c>
      <c r="E6" s="92" t="s">
        <v>1557</v>
      </c>
    </row>
    <row r="7" spans="1:5" x14ac:dyDescent="0.25">
      <c r="A7" s="113">
        <v>12</v>
      </c>
      <c r="B7" s="114" t="s">
        <v>2755</v>
      </c>
      <c r="C7" s="38">
        <f>SUM(C8:C11)</f>
        <v>0</v>
      </c>
    </row>
    <row r="8" spans="1:5" x14ac:dyDescent="0.25">
      <c r="A8" s="115">
        <v>121</v>
      </c>
      <c r="B8" s="88" t="s">
        <v>2756</v>
      </c>
      <c r="C8" s="54">
        <f>SUMIF('MIR-IG'!$F$3:$F$202,CF!E8,'MIR-IG'!$AC$3:$AC$202)</f>
        <v>0</v>
      </c>
      <c r="E8" s="92" t="s">
        <v>1589</v>
      </c>
    </row>
    <row r="9" spans="1:5" x14ac:dyDescent="0.25">
      <c r="A9" s="115">
        <v>122</v>
      </c>
      <c r="B9" s="88" t="s">
        <v>2757</v>
      </c>
      <c r="C9" s="54">
        <f>SUMIF('MIR-IG'!$F$3:$F$202,CF!E9,'MIR-IG'!$AC$3:$AC$202)</f>
        <v>0</v>
      </c>
      <c r="E9" s="92" t="s">
        <v>1590</v>
      </c>
    </row>
    <row r="10" spans="1:5" x14ac:dyDescent="0.25">
      <c r="A10" s="115">
        <v>123</v>
      </c>
      <c r="B10" s="88" t="s">
        <v>2758</v>
      </c>
      <c r="C10" s="54">
        <f>SUMIF('MIR-IG'!$F$3:$F$202,CF!E10,'MIR-IG'!$AC$3:$AC$202)</f>
        <v>0</v>
      </c>
      <c r="E10" s="92" t="s">
        <v>1591</v>
      </c>
    </row>
    <row r="11" spans="1:5" x14ac:dyDescent="0.25">
      <c r="A11" s="115">
        <v>124</v>
      </c>
      <c r="B11" s="88" t="s">
        <v>2759</v>
      </c>
      <c r="C11" s="54">
        <f>SUMIF('MIR-IG'!$F$3:$F$202,CF!E11,'MIR-IG'!$AC$3:$AC$202)</f>
        <v>0</v>
      </c>
      <c r="E11" s="92" t="s">
        <v>1592</v>
      </c>
    </row>
    <row r="12" spans="1:5" x14ac:dyDescent="0.25">
      <c r="A12" s="113">
        <v>13</v>
      </c>
      <c r="B12" s="114" t="s">
        <v>2760</v>
      </c>
      <c r="C12" s="38">
        <f>SUM(C13:C21)</f>
        <v>72527113</v>
      </c>
    </row>
    <row r="13" spans="1:5" x14ac:dyDescent="0.25">
      <c r="A13" s="115">
        <v>131</v>
      </c>
      <c r="B13" s="88" t="s">
        <v>2761</v>
      </c>
      <c r="C13" s="54">
        <f>SUMIF('MIR-IG'!$F$3:$F$202,CF!E13,'MIR-IG'!$AC$3:$AC$202)</f>
        <v>72527113</v>
      </c>
      <c r="E13" s="92" t="s">
        <v>1559</v>
      </c>
    </row>
    <row r="14" spans="1:5" x14ac:dyDescent="0.25">
      <c r="A14" s="115">
        <v>132</v>
      </c>
      <c r="B14" s="88" t="s">
        <v>2762</v>
      </c>
      <c r="C14" s="54">
        <f>SUMIF('MIR-IG'!$F$3:$F$202,CF!E14,'MIR-IG'!$AC$3:$AC$202)</f>
        <v>0</v>
      </c>
      <c r="E14" s="92" t="s">
        <v>1593</v>
      </c>
    </row>
    <row r="15" spans="1:5" x14ac:dyDescent="0.25">
      <c r="A15" s="115">
        <v>133</v>
      </c>
      <c r="B15" s="88" t="s">
        <v>2763</v>
      </c>
      <c r="C15" s="54">
        <f>SUMIF('MIR-IG'!$F$3:$F$202,CF!E15,'MIR-IG'!$AC$3:$AC$202)</f>
        <v>0</v>
      </c>
      <c r="E15" s="92" t="s">
        <v>1594</v>
      </c>
    </row>
    <row r="16" spans="1:5" x14ac:dyDescent="0.25">
      <c r="A16" s="115">
        <v>134</v>
      </c>
      <c r="B16" s="88" t="s">
        <v>2764</v>
      </c>
      <c r="C16" s="54">
        <f>SUMIF('MIR-IG'!$F$3:$F$202,CF!E16,'MIR-IG'!$AC$3:$AC$202)</f>
        <v>0</v>
      </c>
      <c r="E16" s="92" t="s">
        <v>1595</v>
      </c>
    </row>
    <row r="17" spans="1:5" x14ac:dyDescent="0.25">
      <c r="A17" s="115">
        <v>135</v>
      </c>
      <c r="B17" s="88" t="s">
        <v>2765</v>
      </c>
      <c r="C17" s="54">
        <f>SUMIF('MIR-IG'!$F$3:$F$202,CF!E17,'MIR-IG'!$AC$3:$AC$202)</f>
        <v>0</v>
      </c>
      <c r="E17" s="92" t="s">
        <v>1596</v>
      </c>
    </row>
    <row r="18" spans="1:5" x14ac:dyDescent="0.25">
      <c r="A18" s="115">
        <v>136</v>
      </c>
      <c r="B18" s="88" t="s">
        <v>2766</v>
      </c>
      <c r="C18" s="54">
        <f>SUMIF('MIR-IG'!$F$3:$F$202,CF!E18,'MIR-IG'!$AC$3:$AC$202)</f>
        <v>0</v>
      </c>
      <c r="E18" s="92" t="s">
        <v>1597</v>
      </c>
    </row>
    <row r="19" spans="1:5" x14ac:dyDescent="0.25">
      <c r="A19" s="115">
        <v>137</v>
      </c>
      <c r="B19" s="88" t="s">
        <v>2767</v>
      </c>
      <c r="C19" s="54">
        <f>SUMIF('MIR-IG'!$F$3:$F$202,CF!E19,'MIR-IG'!$AC$3:$AC$202)</f>
        <v>0</v>
      </c>
      <c r="E19" s="92" t="s">
        <v>1560</v>
      </c>
    </row>
    <row r="20" spans="1:5" x14ac:dyDescent="0.25">
      <c r="A20" s="115">
        <v>138</v>
      </c>
      <c r="B20" s="88" t="s">
        <v>2768</v>
      </c>
      <c r="C20" s="54">
        <f>SUMIF('MIR-IG'!$F$3:$F$202,CF!E20,'MIR-IG'!$AC$3:$AC$202)</f>
        <v>0</v>
      </c>
      <c r="E20" s="92" t="s">
        <v>1561</v>
      </c>
    </row>
    <row r="21" spans="1:5" x14ac:dyDescent="0.25">
      <c r="A21" s="115">
        <v>139</v>
      </c>
      <c r="B21" s="88" t="s">
        <v>2769</v>
      </c>
      <c r="C21" s="54">
        <f>SUMIF('MIR-IG'!$F$3:$F$202,CF!E21,'MIR-IG'!$AC$3:$AC$202)</f>
        <v>0</v>
      </c>
      <c r="E21" s="92" t="s">
        <v>1608</v>
      </c>
    </row>
    <row r="22" spans="1:5" x14ac:dyDescent="0.25">
      <c r="A22" s="113">
        <v>14</v>
      </c>
      <c r="B22" s="114" t="s">
        <v>2770</v>
      </c>
      <c r="C22" s="38">
        <f>SUM(C23:C23)</f>
        <v>0</v>
      </c>
    </row>
    <row r="23" spans="1:5" x14ac:dyDescent="0.25">
      <c r="A23" s="115">
        <v>141</v>
      </c>
      <c r="B23" s="88" t="s">
        <v>2770</v>
      </c>
      <c r="C23" s="54">
        <f>SUMIF('MIR-IG'!$F$3:$F$202,CF!E23,'MIR-IG'!$AC$3:$AC$202)</f>
        <v>0</v>
      </c>
      <c r="E23" s="92" t="s">
        <v>1598</v>
      </c>
    </row>
    <row r="24" spans="1:5" x14ac:dyDescent="0.25">
      <c r="A24" s="113">
        <v>15</v>
      </c>
      <c r="B24" s="114" t="s">
        <v>2771</v>
      </c>
      <c r="C24" s="38">
        <f>SUM(C25:C26)</f>
        <v>0</v>
      </c>
    </row>
    <row r="25" spans="1:5" x14ac:dyDescent="0.25">
      <c r="A25" s="115">
        <v>151</v>
      </c>
      <c r="B25" s="88" t="s">
        <v>2772</v>
      </c>
      <c r="C25" s="54">
        <f>SUMIF('MIR-IG'!$F$3:$F$202,CF!E25,'MIR-IG'!$AC$3:$AC$202)</f>
        <v>0</v>
      </c>
      <c r="E25" s="92" t="s">
        <v>1599</v>
      </c>
    </row>
    <row r="26" spans="1:5" x14ac:dyDescent="0.25">
      <c r="A26" s="115">
        <v>152</v>
      </c>
      <c r="B26" s="88" t="s">
        <v>2773</v>
      </c>
      <c r="C26" s="54">
        <f>SUMIF('MIR-IG'!$F$3:$F$202,CF!E26,'MIR-IG'!$AC$3:$AC$202)</f>
        <v>0</v>
      </c>
      <c r="E26" s="92" t="s">
        <v>1600</v>
      </c>
    </row>
    <row r="27" spans="1:5" x14ac:dyDescent="0.25">
      <c r="A27" s="113">
        <v>16</v>
      </c>
      <c r="B27" s="114" t="s">
        <v>2774</v>
      </c>
      <c r="C27" s="38">
        <f>SUM(C28:C30)</f>
        <v>0</v>
      </c>
    </row>
    <row r="28" spans="1:5" x14ac:dyDescent="0.25">
      <c r="A28" s="115">
        <v>161</v>
      </c>
      <c r="B28" s="88" t="s">
        <v>2775</v>
      </c>
      <c r="C28" s="54">
        <f>SUMIF('MIR-IG'!$F$3:$F$202,CF!E28,'MIR-IG'!$AC$3:$AC$202)</f>
        <v>0</v>
      </c>
      <c r="E28" s="92" t="s">
        <v>1610</v>
      </c>
    </row>
    <row r="29" spans="1:5" x14ac:dyDescent="0.25">
      <c r="A29" s="115">
        <v>162</v>
      </c>
      <c r="B29" s="88" t="s">
        <v>2776</v>
      </c>
      <c r="C29" s="54">
        <f>SUMIF('MIR-IG'!$F$3:$F$202,CF!E29,'MIR-IG'!$AC$3:$AC$202)</f>
        <v>0</v>
      </c>
      <c r="E29" s="92" t="s">
        <v>1611</v>
      </c>
    </row>
    <row r="30" spans="1:5" x14ac:dyDescent="0.25">
      <c r="A30" s="115">
        <v>163</v>
      </c>
      <c r="B30" s="88" t="s">
        <v>2777</v>
      </c>
      <c r="C30" s="54">
        <f>SUMIF('MIR-IG'!$F$3:$F$202,CF!E30,'MIR-IG'!$AC$3:$AC$202)</f>
        <v>0</v>
      </c>
      <c r="E30" s="92" t="s">
        <v>1612</v>
      </c>
    </row>
    <row r="31" spans="1:5" x14ac:dyDescent="0.25">
      <c r="A31" s="113">
        <v>17</v>
      </c>
      <c r="B31" s="114" t="s">
        <v>2778</v>
      </c>
      <c r="C31" s="38">
        <f>SUM(C32:C35)</f>
        <v>11356325</v>
      </c>
    </row>
    <row r="32" spans="1:5" x14ac:dyDescent="0.25">
      <c r="A32" s="115">
        <v>171</v>
      </c>
      <c r="B32" s="88" t="s">
        <v>2779</v>
      </c>
      <c r="C32" s="54">
        <f>SUMIF('MIR-IG'!$F$3:$F$202,CF!E32,'MIR-IG'!$AC$3:$AC$202)</f>
        <v>11356325</v>
      </c>
      <c r="E32" s="92" t="s">
        <v>1562</v>
      </c>
    </row>
    <row r="33" spans="1:5" x14ac:dyDescent="0.25">
      <c r="A33" s="115">
        <v>172</v>
      </c>
      <c r="B33" s="88" t="s">
        <v>2780</v>
      </c>
      <c r="C33" s="54">
        <f>SUMIF('MIR-IG'!$F$3:$F$202,CF!E33,'MIR-IG'!$AC$3:$AC$202)</f>
        <v>0</v>
      </c>
      <c r="E33" s="92" t="s">
        <v>1601</v>
      </c>
    </row>
    <row r="34" spans="1:5" x14ac:dyDescent="0.25">
      <c r="A34" s="115">
        <v>173</v>
      </c>
      <c r="B34" s="88" t="s">
        <v>2781</v>
      </c>
      <c r="C34" s="54">
        <f>SUMIF('MIR-IG'!$F$3:$F$202,CF!E34,'MIR-IG'!$AC$3:$AC$202)</f>
        <v>0</v>
      </c>
      <c r="E34" s="92" t="s">
        <v>1602</v>
      </c>
    </row>
    <row r="35" spans="1:5" x14ac:dyDescent="0.25">
      <c r="A35" s="115">
        <v>174</v>
      </c>
      <c r="B35" s="88" t="s">
        <v>2782</v>
      </c>
      <c r="C35" s="54">
        <f>SUMIF('MIR-IG'!$F$3:$F$202,CF!E35,'MIR-IG'!$AC$3:$AC$202)</f>
        <v>0</v>
      </c>
      <c r="E35" s="92" t="s">
        <v>1603</v>
      </c>
    </row>
    <row r="36" spans="1:5" x14ac:dyDescent="0.25">
      <c r="A36" s="113">
        <v>18</v>
      </c>
      <c r="B36" s="114" t="s">
        <v>2350</v>
      </c>
      <c r="C36" s="38">
        <f>SUM(C37:C41)</f>
        <v>0</v>
      </c>
    </row>
    <row r="37" spans="1:5" x14ac:dyDescent="0.25">
      <c r="A37" s="115">
        <v>181</v>
      </c>
      <c r="B37" s="88" t="s">
        <v>2783</v>
      </c>
      <c r="C37" s="54">
        <f>SUMIF('MIR-IG'!$F$3:$F$202,CF!E37,'MIR-IG'!$AC$3:$AC$202)</f>
        <v>0</v>
      </c>
      <c r="E37" s="92" t="s">
        <v>1604</v>
      </c>
    </row>
    <row r="38" spans="1:5" x14ac:dyDescent="0.25">
      <c r="A38" s="115">
        <v>182</v>
      </c>
      <c r="B38" s="88" t="s">
        <v>2784</v>
      </c>
      <c r="C38" s="54">
        <f>SUMIF('MIR-IG'!$F$3:$F$202,CF!E38,'MIR-IG'!$AC$3:$AC$202)</f>
        <v>0</v>
      </c>
      <c r="E38" s="92" t="s">
        <v>1605</v>
      </c>
    </row>
    <row r="39" spans="1:5" x14ac:dyDescent="0.25">
      <c r="A39" s="115">
        <v>183</v>
      </c>
      <c r="B39" s="88" t="s">
        <v>2785</v>
      </c>
      <c r="C39" s="54">
        <f>SUMIF('MIR-IG'!$F$3:$F$202,CF!E39,'MIR-IG'!$AC$3:$AC$202)</f>
        <v>0</v>
      </c>
      <c r="E39" s="92" t="s">
        <v>1606</v>
      </c>
    </row>
    <row r="40" spans="1:5" x14ac:dyDescent="0.25">
      <c r="A40" s="115">
        <v>184</v>
      </c>
      <c r="B40" s="88" t="s">
        <v>2786</v>
      </c>
      <c r="C40" s="54">
        <f>SUMIF('MIR-IG'!$F$3:$F$202,CF!E40,'MIR-IG'!$AC$3:$AC$202)</f>
        <v>0</v>
      </c>
      <c r="E40" s="92" t="s">
        <v>1607</v>
      </c>
    </row>
    <row r="41" spans="1:5" x14ac:dyDescent="0.25">
      <c r="A41" s="115">
        <v>185</v>
      </c>
      <c r="B41" s="88" t="s">
        <v>2769</v>
      </c>
      <c r="C41" s="54">
        <f>SUMIF('MIR-IG'!$F$3:$F$202,CF!E41,'MIR-IG'!$AC$3:$AC$202)</f>
        <v>0</v>
      </c>
      <c r="E41" s="92" t="s">
        <v>1563</v>
      </c>
    </row>
    <row r="42" spans="1:5" x14ac:dyDescent="0.25">
      <c r="A42" s="117">
        <v>2</v>
      </c>
      <c r="B42" s="118" t="s">
        <v>2787</v>
      </c>
      <c r="C42" s="69">
        <f>C43+C50+C58+C64+C69+C76+C86</f>
        <v>47444153</v>
      </c>
    </row>
    <row r="43" spans="1:5" x14ac:dyDescent="0.25">
      <c r="A43" s="113">
        <v>21</v>
      </c>
      <c r="B43" s="114" t="s">
        <v>2788</v>
      </c>
      <c r="C43" s="71">
        <f>SUM(C44:C49)</f>
        <v>0</v>
      </c>
    </row>
    <row r="44" spans="1:5" x14ac:dyDescent="0.25">
      <c r="A44" s="115">
        <v>211</v>
      </c>
      <c r="B44" s="88" t="s">
        <v>2789</v>
      </c>
      <c r="C44" s="54">
        <f>SUMIF('MIR-IG'!$F$3:$F$202,CF!E44,'MIR-IG'!$AC$3:$AC$202)</f>
        <v>0</v>
      </c>
      <c r="E44" s="92" t="s">
        <v>1614</v>
      </c>
    </row>
    <row r="45" spans="1:5" x14ac:dyDescent="0.25">
      <c r="A45" s="115">
        <v>212</v>
      </c>
      <c r="B45" s="88" t="s">
        <v>2790</v>
      </c>
      <c r="C45" s="54">
        <f>SUMIF('MIR-IG'!$F$3:$F$202,CF!E45,'MIR-IG'!$AC$3:$AC$202)</f>
        <v>0</v>
      </c>
      <c r="E45" s="92" t="s">
        <v>1615</v>
      </c>
    </row>
    <row r="46" spans="1:5" x14ac:dyDescent="0.25">
      <c r="A46" s="115">
        <v>213</v>
      </c>
      <c r="B46" s="88" t="s">
        <v>2791</v>
      </c>
      <c r="C46" s="54">
        <f>SUMIF('MIR-IG'!$F$3:$F$202,CF!E46,'MIR-IG'!$AC$3:$AC$202)</f>
        <v>0</v>
      </c>
      <c r="E46" s="92" t="s">
        <v>1616</v>
      </c>
    </row>
    <row r="47" spans="1:5" x14ac:dyDescent="0.25">
      <c r="A47" s="115">
        <v>214</v>
      </c>
      <c r="B47" s="88" t="s">
        <v>2792</v>
      </c>
      <c r="C47" s="54">
        <f>SUMIF('MIR-IG'!$F$3:$F$202,CF!E47,'MIR-IG'!$AC$3:$AC$202)</f>
        <v>0</v>
      </c>
      <c r="E47" s="92" t="s">
        <v>1617</v>
      </c>
    </row>
    <row r="48" spans="1:5" x14ac:dyDescent="0.25">
      <c r="A48" s="115">
        <v>215</v>
      </c>
      <c r="B48" s="88" t="s">
        <v>2793</v>
      </c>
      <c r="C48" s="54">
        <f>SUMIF('MIR-IG'!$F$3:$F$202,CF!E48,'MIR-IG'!$AC$3:$AC$202)</f>
        <v>0</v>
      </c>
      <c r="E48" s="92" t="s">
        <v>1618</v>
      </c>
    </row>
    <row r="49" spans="1:5" x14ac:dyDescent="0.25">
      <c r="A49" s="115">
        <v>216</v>
      </c>
      <c r="B49" s="88" t="s">
        <v>2794</v>
      </c>
      <c r="C49" s="54">
        <f>SUMIF('MIR-IG'!$F$3:$F$202,CF!E49,'MIR-IG'!$AC$3:$AC$202)</f>
        <v>0</v>
      </c>
      <c r="E49" s="92" t="s">
        <v>1619</v>
      </c>
    </row>
    <row r="50" spans="1:5" x14ac:dyDescent="0.25">
      <c r="A50" s="113">
        <v>22</v>
      </c>
      <c r="B50" s="114" t="s">
        <v>2795</v>
      </c>
      <c r="C50" s="73">
        <f>SUM(C51:C57)</f>
        <v>47444153</v>
      </c>
    </row>
    <row r="51" spans="1:5" x14ac:dyDescent="0.25">
      <c r="A51" s="115">
        <v>221</v>
      </c>
      <c r="B51" s="88" t="s">
        <v>2796</v>
      </c>
      <c r="C51" s="54">
        <f>SUMIF('MIR-IG'!$F$3:$F$202,CF!E51,'MIR-IG'!$AC$3:$AC$202)</f>
        <v>47444153</v>
      </c>
      <c r="E51" s="92" t="s">
        <v>1564</v>
      </c>
    </row>
    <row r="52" spans="1:5" x14ac:dyDescent="0.25">
      <c r="A52" s="115">
        <v>222</v>
      </c>
      <c r="B52" s="88" t="s">
        <v>2797</v>
      </c>
      <c r="C52" s="54">
        <f>SUMIF('MIR-IG'!$F$3:$F$202,CF!E52,'MIR-IG'!$AC$3:$AC$202)</f>
        <v>0</v>
      </c>
      <c r="E52" s="92" t="s">
        <v>1621</v>
      </c>
    </row>
    <row r="53" spans="1:5" x14ac:dyDescent="0.25">
      <c r="A53" s="115">
        <v>223</v>
      </c>
      <c r="B53" s="88" t="s">
        <v>2798</v>
      </c>
      <c r="C53" s="54">
        <f>SUMIF('MIR-IG'!$F$3:$F$202,CF!E53,'MIR-IG'!$AC$3:$AC$202)</f>
        <v>0</v>
      </c>
      <c r="E53" s="92" t="s">
        <v>1622</v>
      </c>
    </row>
    <row r="54" spans="1:5" x14ac:dyDescent="0.25">
      <c r="A54" s="115">
        <v>224</v>
      </c>
      <c r="B54" s="88" t="s">
        <v>2799</v>
      </c>
      <c r="C54" s="54">
        <f>SUMIF('MIR-IG'!$F$3:$F$202,CF!E54,'MIR-IG'!$AC$3:$AC$202)</f>
        <v>0</v>
      </c>
      <c r="E54" s="92" t="s">
        <v>1623</v>
      </c>
    </row>
    <row r="55" spans="1:5" x14ac:dyDescent="0.25">
      <c r="A55" s="115">
        <v>225</v>
      </c>
      <c r="B55" s="88" t="s">
        <v>2800</v>
      </c>
      <c r="C55" s="54">
        <f>SUMIF('MIR-IG'!$F$3:$F$202,CF!E55,'MIR-IG'!$AC$3:$AC$202)</f>
        <v>0</v>
      </c>
      <c r="E55" s="92" t="s">
        <v>1565</v>
      </c>
    </row>
    <row r="56" spans="1:5" x14ac:dyDescent="0.25">
      <c r="A56" s="115">
        <v>226</v>
      </c>
      <c r="B56" s="88" t="s">
        <v>2801</v>
      </c>
      <c r="C56" s="54">
        <f>SUMIF('MIR-IG'!$F$3:$F$202,CF!E56,'MIR-IG'!$AC$3:$AC$202)</f>
        <v>0</v>
      </c>
      <c r="E56" s="92" t="s">
        <v>1624</v>
      </c>
    </row>
    <row r="57" spans="1:5" x14ac:dyDescent="0.25">
      <c r="A57" s="115">
        <v>227</v>
      </c>
      <c r="B57" s="88" t="s">
        <v>2802</v>
      </c>
      <c r="C57" s="54">
        <f>SUMIF('MIR-IG'!$F$3:$F$202,CF!E57,'MIR-IG'!$AC$3:$AC$202)</f>
        <v>0</v>
      </c>
      <c r="E57" s="92" t="s">
        <v>1625</v>
      </c>
    </row>
    <row r="58" spans="1:5" x14ac:dyDescent="0.25">
      <c r="A58" s="113">
        <v>23</v>
      </c>
      <c r="B58" s="114" t="s">
        <v>2803</v>
      </c>
      <c r="C58" s="73">
        <f>SUM(C59:C63)</f>
        <v>0</v>
      </c>
    </row>
    <row r="59" spans="1:5" x14ac:dyDescent="0.25">
      <c r="A59" s="115">
        <v>231</v>
      </c>
      <c r="B59" s="88" t="s">
        <v>2804</v>
      </c>
      <c r="C59" s="54">
        <f>SUMIF('MIR-IG'!$F$3:$F$202,CF!E59,'MIR-IG'!$AC$3:$AC$202)</f>
        <v>0</v>
      </c>
      <c r="E59" s="92" t="s">
        <v>1627</v>
      </c>
    </row>
    <row r="60" spans="1:5" x14ac:dyDescent="0.25">
      <c r="A60" s="115">
        <v>232</v>
      </c>
      <c r="B60" s="88" t="s">
        <v>2805</v>
      </c>
      <c r="C60" s="54">
        <f>SUMIF('MIR-IG'!$F$3:$F$202,CF!E60,'MIR-IG'!$AC$3:$AC$202)</f>
        <v>0</v>
      </c>
      <c r="E60" s="92" t="s">
        <v>1628</v>
      </c>
    </row>
    <row r="61" spans="1:5" x14ac:dyDescent="0.25">
      <c r="A61" s="115">
        <v>233</v>
      </c>
      <c r="B61" s="88" t="s">
        <v>2806</v>
      </c>
      <c r="C61" s="54">
        <f>SUMIF('MIR-IG'!$F$3:$F$202,CF!E61,'MIR-IG'!$AC$3:$AC$202)</f>
        <v>0</v>
      </c>
      <c r="E61" s="92" t="s">
        <v>1629</v>
      </c>
    </row>
    <row r="62" spans="1:5" x14ac:dyDescent="0.25">
      <c r="A62" s="115">
        <v>234</v>
      </c>
      <c r="B62" s="88" t="s">
        <v>2807</v>
      </c>
      <c r="C62" s="54">
        <f>SUMIF('MIR-IG'!$F$3:$F$202,CF!E62,'MIR-IG'!$AC$3:$AC$202)</f>
        <v>0</v>
      </c>
      <c r="E62" s="92" t="s">
        <v>1630</v>
      </c>
    </row>
    <row r="63" spans="1:5" x14ac:dyDescent="0.25">
      <c r="A63" s="115">
        <v>235</v>
      </c>
      <c r="B63" s="88" t="s">
        <v>2808</v>
      </c>
      <c r="C63" s="54">
        <f>SUMIF('MIR-IG'!$F$3:$F$202,CF!E63,'MIR-IG'!$AC$3:$AC$202)</f>
        <v>0</v>
      </c>
      <c r="E63" s="92" t="s">
        <v>1631</v>
      </c>
    </row>
    <row r="64" spans="1:5" x14ac:dyDescent="0.25">
      <c r="A64" s="121">
        <v>24</v>
      </c>
      <c r="B64" s="122" t="s">
        <v>2809</v>
      </c>
      <c r="C64" s="73">
        <f>SUM(C65:C68)</f>
        <v>0</v>
      </c>
    </row>
    <row r="65" spans="1:5" x14ac:dyDescent="0.25">
      <c r="A65" s="115">
        <v>241</v>
      </c>
      <c r="B65" s="88" t="s">
        <v>2810</v>
      </c>
      <c r="C65" s="54">
        <f>SUMIF('MIR-IG'!$F$3:$F$202,CF!E65,'MIR-IG'!$AC$3:$AC$202)</f>
        <v>0</v>
      </c>
      <c r="E65" s="92" t="s">
        <v>1633</v>
      </c>
    </row>
    <row r="66" spans="1:5" x14ac:dyDescent="0.25">
      <c r="A66" s="115">
        <v>242</v>
      </c>
      <c r="B66" s="88" t="s">
        <v>2811</v>
      </c>
      <c r="C66" s="54">
        <f>SUMIF('MIR-IG'!$F$3:$F$202,CF!E66,'MIR-IG'!$AC$3:$AC$202)</f>
        <v>0</v>
      </c>
      <c r="E66" s="92" t="s">
        <v>1566</v>
      </c>
    </row>
    <row r="67" spans="1:5" x14ac:dyDescent="0.25">
      <c r="A67" s="115">
        <v>243</v>
      </c>
      <c r="B67" s="88" t="s">
        <v>2812</v>
      </c>
      <c r="C67" s="54">
        <f>SUMIF('MIR-IG'!$F$3:$F$202,CF!E67,'MIR-IG'!$AC$3:$AC$202)</f>
        <v>0</v>
      </c>
      <c r="E67" s="92" t="s">
        <v>1634</v>
      </c>
    </row>
    <row r="68" spans="1:5" x14ac:dyDescent="0.25">
      <c r="A68" s="115">
        <v>244</v>
      </c>
      <c r="B68" s="88" t="s">
        <v>2813</v>
      </c>
      <c r="C68" s="54">
        <f>SUMIF('MIR-IG'!$F$3:$F$202,CF!E68,'MIR-IG'!$AC$3:$AC$202)</f>
        <v>0</v>
      </c>
      <c r="E68" s="92" t="s">
        <v>1635</v>
      </c>
    </row>
    <row r="69" spans="1:5" x14ac:dyDescent="0.25">
      <c r="A69" s="121">
        <v>25</v>
      </c>
      <c r="B69" s="122" t="s">
        <v>2814</v>
      </c>
      <c r="C69" s="73">
        <f>SUM(C70:C75)</f>
        <v>0</v>
      </c>
    </row>
    <row r="70" spans="1:5" x14ac:dyDescent="0.25">
      <c r="A70" s="115">
        <v>251</v>
      </c>
      <c r="B70" s="88" t="s">
        <v>2815</v>
      </c>
      <c r="C70" s="54">
        <f>SUMIF('MIR-IG'!$F$3:$F$202,CF!E70,'MIR-IG'!$AC$3:$AC$202)</f>
        <v>0</v>
      </c>
      <c r="E70" s="92" t="s">
        <v>1637</v>
      </c>
    </row>
    <row r="71" spans="1:5" x14ac:dyDescent="0.25">
      <c r="A71" s="115">
        <v>252</v>
      </c>
      <c r="B71" s="88" t="s">
        <v>2816</v>
      </c>
      <c r="C71" s="54">
        <f>SUMIF('MIR-IG'!$F$3:$F$202,CF!E71,'MIR-IG'!$AC$3:$AC$202)</f>
        <v>0</v>
      </c>
      <c r="E71" s="92" t="s">
        <v>1638</v>
      </c>
    </row>
    <row r="72" spans="1:5" x14ac:dyDescent="0.25">
      <c r="A72" s="115">
        <v>253</v>
      </c>
      <c r="B72" s="88" t="s">
        <v>2817</v>
      </c>
      <c r="C72" s="54">
        <f>SUMIF('MIR-IG'!$F$3:$F$202,CF!E72,'MIR-IG'!$AC$3:$AC$202)</f>
        <v>0</v>
      </c>
      <c r="E72" s="92" t="s">
        <v>1639</v>
      </c>
    </row>
    <row r="73" spans="1:5" x14ac:dyDescent="0.25">
      <c r="A73" s="115">
        <v>254</v>
      </c>
      <c r="B73" s="88" t="s">
        <v>2818</v>
      </c>
      <c r="C73" s="54">
        <f>SUMIF('MIR-IG'!$F$3:$F$202,CF!E73,'MIR-IG'!$AC$3:$AC$202)</f>
        <v>0</v>
      </c>
      <c r="E73" s="92" t="s">
        <v>1567</v>
      </c>
    </row>
    <row r="74" spans="1:5" x14ac:dyDescent="0.25">
      <c r="A74" s="115">
        <v>255</v>
      </c>
      <c r="B74" s="88" t="s">
        <v>2819</v>
      </c>
      <c r="C74" s="54">
        <f>SUMIF('MIR-IG'!$F$3:$F$202,CF!E74,'MIR-IG'!$AC$3:$AC$202)</f>
        <v>0</v>
      </c>
      <c r="E74" s="92" t="s">
        <v>1640</v>
      </c>
    </row>
    <row r="75" spans="1:5" x14ac:dyDescent="0.25">
      <c r="A75" s="115">
        <v>256</v>
      </c>
      <c r="B75" s="88" t="s">
        <v>2820</v>
      </c>
      <c r="C75" s="54">
        <f>SUMIF('MIR-IG'!$F$3:$F$202,CF!E75,'MIR-IG'!$AC$3:$AC$202)</f>
        <v>0</v>
      </c>
      <c r="E75" s="92" t="s">
        <v>1641</v>
      </c>
    </row>
    <row r="76" spans="1:5" x14ac:dyDescent="0.25">
      <c r="A76" s="121">
        <v>26</v>
      </c>
      <c r="B76" s="122" t="s">
        <v>2821</v>
      </c>
      <c r="C76" s="73">
        <f>SUM(C77:C85)</f>
        <v>0</v>
      </c>
    </row>
    <row r="77" spans="1:5" x14ac:dyDescent="0.25">
      <c r="A77" s="115">
        <v>261</v>
      </c>
      <c r="B77" s="88" t="s">
        <v>2822</v>
      </c>
      <c r="C77" s="54">
        <f>SUMIF('MIR-IG'!$F$3:$F$202,CF!E77,'MIR-IG'!$AC$3:$AC$202)</f>
        <v>0</v>
      </c>
      <c r="E77" s="92" t="s">
        <v>1643</v>
      </c>
    </row>
    <row r="78" spans="1:5" x14ac:dyDescent="0.25">
      <c r="A78" s="115">
        <v>262</v>
      </c>
      <c r="B78" s="88" t="s">
        <v>2823</v>
      </c>
      <c r="C78" s="54">
        <f>SUMIF('MIR-IG'!$F$3:$F$202,CF!E78,'MIR-IG'!$AC$3:$AC$202)</f>
        <v>0</v>
      </c>
      <c r="E78" s="92" t="s">
        <v>1644</v>
      </c>
    </row>
    <row r="79" spans="1:5" x14ac:dyDescent="0.25">
      <c r="A79" s="115">
        <v>263</v>
      </c>
      <c r="B79" s="88" t="s">
        <v>2824</v>
      </c>
      <c r="C79" s="54">
        <f>SUMIF('MIR-IG'!$F$3:$F$202,CF!E79,'MIR-IG'!$AC$3:$AC$202)</f>
        <v>0</v>
      </c>
      <c r="E79" s="92" t="s">
        <v>1645</v>
      </c>
    </row>
    <row r="80" spans="1:5" x14ac:dyDescent="0.25">
      <c r="A80" s="115">
        <v>264</v>
      </c>
      <c r="B80" s="88" t="s">
        <v>2825</v>
      </c>
      <c r="C80" s="54">
        <f>SUMIF('MIR-IG'!$F$3:$F$202,CF!E80,'MIR-IG'!$AC$3:$AC$202)</f>
        <v>0</v>
      </c>
      <c r="E80" s="92" t="s">
        <v>1568</v>
      </c>
    </row>
    <row r="81" spans="1:5" x14ac:dyDescent="0.25">
      <c r="A81" s="115">
        <v>265</v>
      </c>
      <c r="B81" s="88" t="s">
        <v>2826</v>
      </c>
      <c r="C81" s="54">
        <f>SUMIF('MIR-IG'!$F$3:$F$202,CF!E81,'MIR-IG'!$AC$3:$AC$202)</f>
        <v>0</v>
      </c>
      <c r="E81" s="92" t="s">
        <v>1646</v>
      </c>
    </row>
    <row r="82" spans="1:5" x14ac:dyDescent="0.25">
      <c r="A82" s="115">
        <v>266</v>
      </c>
      <c r="B82" s="88" t="s">
        <v>2827</v>
      </c>
      <c r="C82" s="54">
        <f>SUMIF('MIR-IG'!$F$3:$F$202,CF!E82,'MIR-IG'!$AC$3:$AC$202)</f>
        <v>0</v>
      </c>
      <c r="E82" s="92" t="s">
        <v>1647</v>
      </c>
    </row>
    <row r="83" spans="1:5" x14ac:dyDescent="0.25">
      <c r="A83" s="115">
        <v>267</v>
      </c>
      <c r="B83" s="88" t="s">
        <v>2828</v>
      </c>
      <c r="C83" s="54">
        <f>SUMIF('MIR-IG'!$F$3:$F$202,CF!E83,'MIR-IG'!$AC$3:$AC$202)</f>
        <v>0</v>
      </c>
      <c r="E83" s="92" t="s">
        <v>1569</v>
      </c>
    </row>
    <row r="84" spans="1:5" x14ac:dyDescent="0.25">
      <c r="A84" s="115">
        <v>268</v>
      </c>
      <c r="B84" s="88" t="s">
        <v>2829</v>
      </c>
      <c r="C84" s="54">
        <f>SUMIF('MIR-IG'!$F$3:$F$202,CF!E84,'MIR-IG'!$AC$3:$AC$202)</f>
        <v>0</v>
      </c>
      <c r="E84" s="92" t="s">
        <v>1648</v>
      </c>
    </row>
    <row r="85" spans="1:5" x14ac:dyDescent="0.25">
      <c r="A85" s="115">
        <v>269</v>
      </c>
      <c r="B85" s="88" t="s">
        <v>2830</v>
      </c>
      <c r="C85" s="54">
        <f>SUMIF('MIR-IG'!$F$3:$F$202,CF!E85,'MIR-IG'!$AC$3:$AC$202)</f>
        <v>0</v>
      </c>
      <c r="E85" s="92" t="s">
        <v>1649</v>
      </c>
    </row>
    <row r="86" spans="1:5" x14ac:dyDescent="0.25">
      <c r="A86" s="121">
        <v>27</v>
      </c>
      <c r="B86" s="122" t="s">
        <v>472</v>
      </c>
      <c r="C86" s="73">
        <f>SUM(C87:C87)</f>
        <v>0</v>
      </c>
    </row>
    <row r="87" spans="1:5" x14ac:dyDescent="0.25">
      <c r="A87" s="115">
        <v>271</v>
      </c>
      <c r="B87" s="88" t="s">
        <v>683</v>
      </c>
      <c r="C87" s="54">
        <f>SUMIF('MIR-IG'!$F$3:$F$202,CF!E87,'MIR-IG'!$AC$3:$AC$202)</f>
        <v>0</v>
      </c>
      <c r="E87" s="92" t="s">
        <v>1650</v>
      </c>
    </row>
    <row r="88" spans="1:5" x14ac:dyDescent="0.25">
      <c r="A88" s="123">
        <v>3</v>
      </c>
      <c r="B88" s="112" t="s">
        <v>2831</v>
      </c>
      <c r="C88" s="77">
        <f>C89+C92+C99+C106+C110+C117+C119+C122+C127</f>
        <v>0</v>
      </c>
    </row>
    <row r="89" spans="1:5" x14ac:dyDescent="0.25">
      <c r="A89" s="121">
        <v>31</v>
      </c>
      <c r="B89" s="122" t="s">
        <v>2832</v>
      </c>
      <c r="C89" s="73">
        <f>SUM(C90:C91)</f>
        <v>0</v>
      </c>
    </row>
    <row r="90" spans="1:5" x14ac:dyDescent="0.25">
      <c r="A90" s="115">
        <v>311</v>
      </c>
      <c r="B90" s="88" t="s">
        <v>2833</v>
      </c>
      <c r="C90" s="54">
        <f>SUMIF('MIR-IG'!$F$3:$F$202,CF!E90,'MIR-IG'!$AC$3:$AC$202)</f>
        <v>0</v>
      </c>
      <c r="E90" s="92" t="s">
        <v>1651</v>
      </c>
    </row>
    <row r="91" spans="1:5" x14ac:dyDescent="0.25">
      <c r="A91" s="115">
        <v>312</v>
      </c>
      <c r="B91" s="88" t="s">
        <v>2834</v>
      </c>
      <c r="C91" s="54">
        <f>SUMIF('MIR-IG'!$F$3:$F$202,CF!E91,'MIR-IG'!$AC$3:$AC$202)</f>
        <v>0</v>
      </c>
      <c r="E91" s="92" t="s">
        <v>1652</v>
      </c>
    </row>
    <row r="92" spans="1:5" x14ac:dyDescent="0.25">
      <c r="A92" s="121">
        <v>32</v>
      </c>
      <c r="B92" s="122" t="s">
        <v>2835</v>
      </c>
      <c r="C92" s="73">
        <f>SUM(C93:C98)</f>
        <v>0</v>
      </c>
    </row>
    <row r="93" spans="1:5" x14ac:dyDescent="0.25">
      <c r="A93" s="115">
        <v>321</v>
      </c>
      <c r="B93" s="88" t="s">
        <v>2836</v>
      </c>
      <c r="C93" s="54">
        <f>SUMIF('MIR-IG'!$F$3:$F$202,CF!E93,'MIR-IG'!$AC$3:$AC$202)</f>
        <v>0</v>
      </c>
      <c r="E93" s="92" t="s">
        <v>1570</v>
      </c>
    </row>
    <row r="94" spans="1:5" x14ac:dyDescent="0.25">
      <c r="A94" s="115">
        <v>322</v>
      </c>
      <c r="B94" s="88" t="s">
        <v>2837</v>
      </c>
      <c r="C94" s="54">
        <f>SUMIF('MIR-IG'!$F$3:$F$202,CF!E94,'MIR-IG'!$AC$3:$AC$202)</f>
        <v>0</v>
      </c>
      <c r="E94" s="92" t="s">
        <v>1571</v>
      </c>
    </row>
    <row r="95" spans="1:5" x14ac:dyDescent="0.25">
      <c r="A95" s="115">
        <v>323</v>
      </c>
      <c r="B95" s="88" t="s">
        <v>2838</v>
      </c>
      <c r="C95" s="54">
        <f>SUMIF('MIR-IG'!$F$3:$F$202,CF!E95,'MIR-IG'!$AC$3:$AC$202)</f>
        <v>0</v>
      </c>
      <c r="E95" s="92" t="s">
        <v>1655</v>
      </c>
    </row>
    <row r="96" spans="1:5" x14ac:dyDescent="0.25">
      <c r="A96" s="115">
        <v>324</v>
      </c>
      <c r="B96" s="88" t="s">
        <v>2839</v>
      </c>
      <c r="C96" s="54">
        <f>SUMIF('MIR-IG'!$F$3:$F$202,CF!E96,'MIR-IG'!$AC$3:$AC$202)</f>
        <v>0</v>
      </c>
      <c r="E96" s="92" t="s">
        <v>1572</v>
      </c>
    </row>
    <row r="97" spans="1:5" x14ac:dyDescent="0.25">
      <c r="A97" s="115">
        <v>325</v>
      </c>
      <c r="B97" s="88" t="s">
        <v>2840</v>
      </c>
      <c r="C97" s="54">
        <f>SUMIF('MIR-IG'!$F$3:$F$202,CF!E97,'MIR-IG'!$AC$3:$AC$202)</f>
        <v>0</v>
      </c>
      <c r="E97" s="92" t="s">
        <v>1573</v>
      </c>
    </row>
    <row r="98" spans="1:5" x14ac:dyDescent="0.25">
      <c r="A98" s="115">
        <v>326</v>
      </c>
      <c r="B98" s="88" t="s">
        <v>2841</v>
      </c>
      <c r="C98" s="54">
        <f>SUMIF('MIR-IG'!$F$3:$F$202,CF!E98,'MIR-IG'!$AC$3:$AC$202)</f>
        <v>0</v>
      </c>
      <c r="E98" s="92" t="s">
        <v>1656</v>
      </c>
    </row>
    <row r="99" spans="1:5" x14ac:dyDescent="0.25">
      <c r="A99" s="121">
        <v>33</v>
      </c>
      <c r="B99" s="122" t="s">
        <v>2842</v>
      </c>
      <c r="C99" s="73">
        <f>SUM(C100:C105)</f>
        <v>0</v>
      </c>
    </row>
    <row r="100" spans="1:5" x14ac:dyDescent="0.25">
      <c r="A100" s="115">
        <v>331</v>
      </c>
      <c r="B100" s="88" t="s">
        <v>2843</v>
      </c>
      <c r="C100" s="54">
        <f>SUMIF('MIR-IG'!$F$3:$F$202,CF!E100,'MIR-IG'!$AC$3:$AC$202)</f>
        <v>0</v>
      </c>
      <c r="E100" s="92" t="s">
        <v>1659</v>
      </c>
    </row>
    <row r="101" spans="1:5" x14ac:dyDescent="0.25">
      <c r="A101" s="115">
        <v>332</v>
      </c>
      <c r="B101" s="88" t="s">
        <v>2844</v>
      </c>
      <c r="C101" s="54">
        <f>SUMIF('MIR-IG'!$F$3:$F$202,CF!E101,'MIR-IG'!$AC$3:$AC$202)</f>
        <v>0</v>
      </c>
      <c r="E101" s="92" t="s">
        <v>1660</v>
      </c>
    </row>
    <row r="102" spans="1:5" x14ac:dyDescent="0.25">
      <c r="A102" s="115">
        <v>333</v>
      </c>
      <c r="B102" s="88" t="s">
        <v>2845</v>
      </c>
      <c r="C102" s="54">
        <f>SUMIF('MIR-IG'!$F$3:$F$202,CF!E102,'MIR-IG'!$AC$3:$AC$202)</f>
        <v>0</v>
      </c>
      <c r="E102" s="92" t="s">
        <v>1661</v>
      </c>
    </row>
    <row r="103" spans="1:5" x14ac:dyDescent="0.25">
      <c r="A103" s="115">
        <v>334</v>
      </c>
      <c r="B103" s="88" t="s">
        <v>2846</v>
      </c>
      <c r="C103" s="54">
        <f>SUMIF('MIR-IG'!$F$3:$F$202,CF!E103,'MIR-IG'!$AC$3:$AC$202)</f>
        <v>0</v>
      </c>
      <c r="E103" s="92" t="s">
        <v>1662</v>
      </c>
    </row>
    <row r="104" spans="1:5" x14ac:dyDescent="0.25">
      <c r="A104" s="115">
        <v>335</v>
      </c>
      <c r="B104" s="88" t="s">
        <v>2847</v>
      </c>
      <c r="C104" s="54">
        <f>SUMIF('MIR-IG'!$F$3:$F$202,CF!E104,'MIR-IG'!$AC$3:$AC$202)</f>
        <v>0</v>
      </c>
      <c r="E104" s="92" t="s">
        <v>1574</v>
      </c>
    </row>
    <row r="105" spans="1:5" x14ac:dyDescent="0.25">
      <c r="A105" s="115">
        <v>336</v>
      </c>
      <c r="B105" s="88" t="s">
        <v>2848</v>
      </c>
      <c r="C105" s="54">
        <f>SUMIF('MIR-IG'!$F$3:$F$202,CF!E105,'MIR-IG'!$AC$3:$AC$202)</f>
        <v>0</v>
      </c>
      <c r="E105" s="92" t="s">
        <v>1663</v>
      </c>
    </row>
    <row r="106" spans="1:5" x14ac:dyDescent="0.25">
      <c r="A106" s="121">
        <v>34</v>
      </c>
      <c r="B106" s="122" t="s">
        <v>2849</v>
      </c>
      <c r="C106" s="73">
        <f>SUM(C107:C109)</f>
        <v>0</v>
      </c>
    </row>
    <row r="107" spans="1:5" x14ac:dyDescent="0.25">
      <c r="A107" s="115">
        <v>341</v>
      </c>
      <c r="B107" s="88" t="s">
        <v>2850</v>
      </c>
      <c r="C107" s="54">
        <f>SUMIF('MIR-IG'!$F$3:$F$202,CF!E107,'MIR-IG'!$AC$3:$AC$202)</f>
        <v>0</v>
      </c>
      <c r="E107" s="92" t="s">
        <v>1665</v>
      </c>
    </row>
    <row r="108" spans="1:5" x14ac:dyDescent="0.25">
      <c r="A108" s="115">
        <v>342</v>
      </c>
      <c r="B108" s="88" t="s">
        <v>2851</v>
      </c>
      <c r="C108" s="54">
        <f>SUMIF('MIR-IG'!$F$3:$F$202,CF!E108,'MIR-IG'!$AC$3:$AC$202)</f>
        <v>0</v>
      </c>
      <c r="E108" s="92" t="s">
        <v>1575</v>
      </c>
    </row>
    <row r="109" spans="1:5" x14ac:dyDescent="0.25">
      <c r="A109" s="115">
        <v>343</v>
      </c>
      <c r="B109" s="88" t="s">
        <v>2852</v>
      </c>
      <c r="C109" s="54">
        <f>SUMIF('MIR-IG'!$F$3:$F$202,CF!E109,'MIR-IG'!$AC$3:$AC$202)</f>
        <v>0</v>
      </c>
      <c r="E109" s="92" t="s">
        <v>1576</v>
      </c>
    </row>
    <row r="110" spans="1:5" x14ac:dyDescent="0.25">
      <c r="A110" s="121">
        <v>35</v>
      </c>
      <c r="B110" s="122" t="s">
        <v>2853</v>
      </c>
      <c r="C110" s="73">
        <f>SUM(C111:C116)</f>
        <v>0</v>
      </c>
    </row>
    <row r="111" spans="1:5" x14ac:dyDescent="0.25">
      <c r="A111" s="115">
        <v>351</v>
      </c>
      <c r="B111" s="88" t="s">
        <v>2854</v>
      </c>
      <c r="C111" s="54">
        <f>SUMIF('MIR-IG'!$F$3:$F$202,CF!E111,'MIR-IG'!$AC$3:$AC$202)</f>
        <v>0</v>
      </c>
      <c r="E111" s="92" t="s">
        <v>1667</v>
      </c>
    </row>
    <row r="112" spans="1:5" x14ac:dyDescent="0.25">
      <c r="A112" s="115">
        <v>352</v>
      </c>
      <c r="B112" s="88" t="s">
        <v>2855</v>
      </c>
      <c r="C112" s="54">
        <f>SUMIF('MIR-IG'!$F$3:$F$202,CF!E112,'MIR-IG'!$AC$3:$AC$202)</f>
        <v>0</v>
      </c>
      <c r="E112" s="92" t="s">
        <v>1668</v>
      </c>
    </row>
    <row r="113" spans="1:5" x14ac:dyDescent="0.25">
      <c r="A113" s="115">
        <v>353</v>
      </c>
      <c r="B113" s="88" t="s">
        <v>2856</v>
      </c>
      <c r="C113" s="54">
        <f>SUMIF('MIR-IG'!$F$3:$F$202,CF!E113,'MIR-IG'!$AC$3:$AC$202)</f>
        <v>0</v>
      </c>
      <c r="E113" s="92" t="s">
        <v>1669</v>
      </c>
    </row>
    <row r="114" spans="1:5" x14ac:dyDescent="0.25">
      <c r="A114" s="115">
        <v>354</v>
      </c>
      <c r="B114" s="88" t="s">
        <v>2857</v>
      </c>
      <c r="C114" s="54">
        <f>SUMIF('MIR-IG'!$F$3:$F$202,CF!E114,'MIR-IG'!$AC$3:$AC$202)</f>
        <v>0</v>
      </c>
      <c r="E114" s="92" t="s">
        <v>1670</v>
      </c>
    </row>
    <row r="115" spans="1:5" x14ac:dyDescent="0.25">
      <c r="A115" s="115">
        <v>355</v>
      </c>
      <c r="B115" s="88" t="s">
        <v>2858</v>
      </c>
      <c r="C115" s="54">
        <f>SUMIF('MIR-IG'!$F$3:$F$202,CF!E115,'MIR-IG'!$AC$3:$AC$202)</f>
        <v>0</v>
      </c>
      <c r="E115" s="92" t="s">
        <v>1671</v>
      </c>
    </row>
    <row r="116" spans="1:5" x14ac:dyDescent="0.25">
      <c r="A116" s="115">
        <v>356</v>
      </c>
      <c r="B116" s="88" t="s">
        <v>2859</v>
      </c>
      <c r="C116" s="54">
        <f>SUMIF('MIR-IG'!$F$3:$F$202,CF!E116,'MIR-IG'!$AC$3:$AC$202)</f>
        <v>0</v>
      </c>
      <c r="E116" s="92" t="s">
        <v>1672</v>
      </c>
    </row>
    <row r="117" spans="1:5" x14ac:dyDescent="0.25">
      <c r="A117" s="121">
        <v>36</v>
      </c>
      <c r="B117" s="122" t="s">
        <v>2860</v>
      </c>
      <c r="C117" s="73">
        <f>SUM(C118:C118)</f>
        <v>0</v>
      </c>
    </row>
    <row r="118" spans="1:5" x14ac:dyDescent="0.25">
      <c r="A118" s="115">
        <v>361</v>
      </c>
      <c r="B118" s="88" t="s">
        <v>2860</v>
      </c>
      <c r="C118" s="54">
        <f>SUMIF('MIR-IG'!$F$3:$F$202,CF!E118,'MIR-IG'!$AC$3:$AC$202)</f>
        <v>0</v>
      </c>
      <c r="E118" s="92" t="s">
        <v>1577</v>
      </c>
    </row>
    <row r="119" spans="1:5" x14ac:dyDescent="0.25">
      <c r="A119" s="121">
        <v>37</v>
      </c>
      <c r="B119" s="122" t="s">
        <v>2861</v>
      </c>
      <c r="C119" s="73">
        <f>SUM(C120:C121)</f>
        <v>0</v>
      </c>
    </row>
    <row r="120" spans="1:5" x14ac:dyDescent="0.25">
      <c r="A120" s="115">
        <v>371</v>
      </c>
      <c r="B120" s="88" t="s">
        <v>2861</v>
      </c>
      <c r="C120" s="54">
        <f>SUMIF('MIR-IG'!$F$3:$F$202,CF!E120,'MIR-IG'!$AC$3:$AC$202)</f>
        <v>0</v>
      </c>
      <c r="E120" s="92" t="s">
        <v>1578</v>
      </c>
    </row>
    <row r="121" spans="1:5" x14ac:dyDescent="0.25">
      <c r="A121" s="115">
        <v>372</v>
      </c>
      <c r="B121" s="88" t="s">
        <v>2862</v>
      </c>
      <c r="C121" s="54">
        <f>SUMIF('MIR-IG'!$F$3:$F$202,CF!E121,'MIR-IG'!$AC$3:$AC$202)</f>
        <v>0</v>
      </c>
      <c r="E121" s="92" t="s">
        <v>1675</v>
      </c>
    </row>
    <row r="122" spans="1:5" x14ac:dyDescent="0.25">
      <c r="A122" s="121">
        <v>38</v>
      </c>
      <c r="B122" s="122" t="s">
        <v>2863</v>
      </c>
      <c r="C122" s="73">
        <f>SUM(C123:C126)</f>
        <v>0</v>
      </c>
    </row>
    <row r="123" spans="1:5" x14ac:dyDescent="0.25">
      <c r="A123" s="115">
        <v>381</v>
      </c>
      <c r="B123" s="88" t="s">
        <v>2864</v>
      </c>
      <c r="C123" s="54">
        <f>SUMIF('MIR-IG'!$F$3:$F$202,CF!E123,'MIR-IG'!$AC$3:$AC$202)</f>
        <v>0</v>
      </c>
      <c r="E123" s="92" t="s">
        <v>1677</v>
      </c>
    </row>
    <row r="124" spans="1:5" x14ac:dyDescent="0.25">
      <c r="A124" s="115">
        <v>382</v>
      </c>
      <c r="B124" s="88" t="s">
        <v>2865</v>
      </c>
      <c r="C124" s="54">
        <f>SUMIF('MIR-IG'!$F$3:$F$202,CF!E124,'MIR-IG'!$AC$3:$AC$202)</f>
        <v>0</v>
      </c>
      <c r="E124" s="92" t="s">
        <v>1678</v>
      </c>
    </row>
    <row r="125" spans="1:5" x14ac:dyDescent="0.25">
      <c r="A125" s="115">
        <v>383</v>
      </c>
      <c r="B125" s="88" t="s">
        <v>2866</v>
      </c>
      <c r="C125" s="54">
        <f>SUMIF('MIR-IG'!$F$3:$F$202,CF!E125,'MIR-IG'!$AC$3:$AC$202)</f>
        <v>0</v>
      </c>
      <c r="E125" s="92" t="s">
        <v>1679</v>
      </c>
    </row>
    <row r="126" spans="1:5" x14ac:dyDescent="0.25">
      <c r="A126" s="115">
        <v>384</v>
      </c>
      <c r="B126" s="88" t="s">
        <v>2867</v>
      </c>
      <c r="C126" s="54">
        <f>SUMIF('MIR-IG'!$F$3:$F$202,CF!E126,'MIR-IG'!$AC$3:$AC$202)</f>
        <v>0</v>
      </c>
      <c r="E126" s="92" t="s">
        <v>1579</v>
      </c>
    </row>
    <row r="127" spans="1:5" x14ac:dyDescent="0.25">
      <c r="A127" s="121">
        <v>39</v>
      </c>
      <c r="B127" s="122" t="s">
        <v>2868</v>
      </c>
      <c r="C127" s="73">
        <f>SUM(C128:C130)</f>
        <v>0</v>
      </c>
    </row>
    <row r="128" spans="1:5" x14ac:dyDescent="0.25">
      <c r="A128" s="115">
        <v>391</v>
      </c>
      <c r="B128" s="88" t="s">
        <v>2869</v>
      </c>
      <c r="C128" s="54">
        <f>SUMIF('MIR-IG'!$F$3:$F$202,CF!E128,'MIR-IG'!$AC$3:$AC$202)</f>
        <v>0</v>
      </c>
      <c r="E128" s="92" t="s">
        <v>1681</v>
      </c>
    </row>
    <row r="129" spans="1:5" x14ac:dyDescent="0.25">
      <c r="A129" s="115">
        <v>392</v>
      </c>
      <c r="B129" s="88" t="s">
        <v>2870</v>
      </c>
      <c r="C129" s="54">
        <f>SUMIF('MIR-IG'!$F$3:$F$202,CF!E129,'MIR-IG'!$AC$3:$AC$202)</f>
        <v>0</v>
      </c>
      <c r="E129" s="92" t="s">
        <v>1682</v>
      </c>
    </row>
    <row r="130" spans="1:5" x14ac:dyDescent="0.25">
      <c r="A130" s="115">
        <v>393</v>
      </c>
      <c r="B130" s="88" t="s">
        <v>2871</v>
      </c>
      <c r="C130" s="54">
        <f>SUMIF('MIR-IG'!$F$3:$F$202,CF!E130,'MIR-IG'!$AC$3:$AC$202)</f>
        <v>0</v>
      </c>
      <c r="E130" s="92" t="s">
        <v>1683</v>
      </c>
    </row>
    <row r="131" spans="1:5" x14ac:dyDescent="0.25">
      <c r="A131" s="123">
        <v>4</v>
      </c>
      <c r="B131" s="112" t="s">
        <v>2872</v>
      </c>
      <c r="C131" s="77">
        <f>C132+C135+C139+C144</f>
        <v>0</v>
      </c>
    </row>
    <row r="132" spans="1:5" x14ac:dyDescent="0.25">
      <c r="A132" s="121">
        <v>41</v>
      </c>
      <c r="B132" s="122" t="s">
        <v>2873</v>
      </c>
      <c r="C132" s="73">
        <f>SUM(C133:C134)</f>
        <v>0</v>
      </c>
    </row>
    <row r="133" spans="1:5" x14ac:dyDescent="0.25">
      <c r="A133" s="115">
        <v>411</v>
      </c>
      <c r="B133" s="88" t="s">
        <v>2874</v>
      </c>
      <c r="C133" s="54">
        <f>SUMIF('MIR-IG'!$F$3:$F$202,CF!E133,'MIR-IG'!$AC$3:$AC$202)</f>
        <v>0</v>
      </c>
      <c r="E133" s="92" t="s">
        <v>1686</v>
      </c>
    </row>
    <row r="134" spans="1:5" x14ac:dyDescent="0.25">
      <c r="A134" s="115">
        <v>412</v>
      </c>
      <c r="B134" s="88" t="s">
        <v>2875</v>
      </c>
      <c r="C134" s="54">
        <f>SUMIF('MIR-IG'!$F$3:$F$202,CF!E134,'MIR-IG'!$AC$3:$AC$202)</f>
        <v>0</v>
      </c>
      <c r="E134" s="92" t="s">
        <v>1687</v>
      </c>
    </row>
    <row r="135" spans="1:5" ht="30" x14ac:dyDescent="0.25">
      <c r="A135" s="121">
        <v>42</v>
      </c>
      <c r="B135" s="122" t="s">
        <v>2876</v>
      </c>
      <c r="C135" s="73">
        <f>SUM(C136:C138)</f>
        <v>0</v>
      </c>
    </row>
    <row r="136" spans="1:5" x14ac:dyDescent="0.25">
      <c r="A136" s="115">
        <v>421</v>
      </c>
      <c r="B136" s="88" t="s">
        <v>2877</v>
      </c>
      <c r="C136" s="54">
        <f>SUMIF('MIR-IG'!$F$3:$F$202,CF!E136,'MIR-IG'!$AC$3:$AC$202)</f>
        <v>0</v>
      </c>
      <c r="E136" s="92" t="s">
        <v>1689</v>
      </c>
    </row>
    <row r="137" spans="1:5" x14ac:dyDescent="0.25">
      <c r="A137" s="115">
        <v>422</v>
      </c>
      <c r="B137" s="88" t="s">
        <v>2878</v>
      </c>
      <c r="C137" s="54">
        <f>SUMIF('MIR-IG'!$F$3:$F$202,CF!E137,'MIR-IG'!$AC$3:$AC$202)</f>
        <v>0</v>
      </c>
      <c r="E137" s="92" t="s">
        <v>1690</v>
      </c>
    </row>
    <row r="138" spans="1:5" x14ac:dyDescent="0.25">
      <c r="A138" s="115">
        <v>423</v>
      </c>
      <c r="B138" s="88" t="s">
        <v>2879</v>
      </c>
      <c r="C138" s="54">
        <f>SUMIF('MIR-IG'!$F$3:$F$202,CF!E138,'MIR-IG'!$AC$3:$AC$202)</f>
        <v>0</v>
      </c>
      <c r="E138" s="92" t="s">
        <v>1691</v>
      </c>
    </row>
    <row r="139" spans="1:5" x14ac:dyDescent="0.25">
      <c r="A139" s="121">
        <v>43</v>
      </c>
      <c r="B139" s="122" t="s">
        <v>2880</v>
      </c>
      <c r="C139" s="73">
        <f>SUM(C140:C143)</f>
        <v>0</v>
      </c>
    </row>
    <row r="140" spans="1:5" x14ac:dyDescent="0.25">
      <c r="A140" s="115">
        <v>431</v>
      </c>
      <c r="B140" s="88" t="s">
        <v>2880</v>
      </c>
      <c r="C140" s="54">
        <f>SUMIF('MIR-IG'!$F$3:$F$202,CF!E140,'MIR-IG'!$AC$3:$AC$202)</f>
        <v>0</v>
      </c>
      <c r="E140" s="92" t="s">
        <v>1693</v>
      </c>
    </row>
    <row r="141" spans="1:5" x14ac:dyDescent="0.25">
      <c r="A141" s="115">
        <v>432</v>
      </c>
      <c r="B141" s="88" t="s">
        <v>2881</v>
      </c>
      <c r="C141" s="54">
        <f>SUMIF('MIR-IG'!$F$3:$F$202,CF!E141,'MIR-IG'!$AC$3:$AC$202)</f>
        <v>0</v>
      </c>
      <c r="E141" s="92" t="s">
        <v>1580</v>
      </c>
    </row>
    <row r="142" spans="1:5" x14ac:dyDescent="0.25">
      <c r="A142" s="115">
        <v>433</v>
      </c>
      <c r="B142" s="88" t="s">
        <v>2882</v>
      </c>
      <c r="C142" s="54">
        <f>SUMIF('MIR-IG'!$F$3:$F$202,CF!E142,'MIR-IG'!$AC$3:$AC$202)</f>
        <v>0</v>
      </c>
      <c r="E142" s="92" t="s">
        <v>1694</v>
      </c>
    </row>
    <row r="143" spans="1:5" x14ac:dyDescent="0.25">
      <c r="A143" s="115">
        <v>434</v>
      </c>
      <c r="B143" s="88" t="s">
        <v>2883</v>
      </c>
      <c r="C143" s="54">
        <f>SUMIF('MIR-IG'!$F$3:$F$202,CF!E143,'MIR-IG'!$AC$3:$AC$202)</f>
        <v>0</v>
      </c>
      <c r="E143" s="92" t="s">
        <v>1581</v>
      </c>
    </row>
    <row r="144" spans="1:5" x14ac:dyDescent="0.25">
      <c r="A144" s="121">
        <v>44</v>
      </c>
      <c r="B144" s="122" t="s">
        <v>2884</v>
      </c>
      <c r="C144" s="73">
        <f>SUM(C145:C145)</f>
        <v>0</v>
      </c>
    </row>
    <row r="145" spans="1:5" x14ac:dyDescent="0.25">
      <c r="A145" s="115">
        <v>441</v>
      </c>
      <c r="B145" s="88" t="s">
        <v>2885</v>
      </c>
      <c r="C145" s="54">
        <f>SUMIF('MIR-IG'!$F$3:$F$202,CF!E145,'MIR-IG'!$AC$3:$AC$202)</f>
        <v>0</v>
      </c>
      <c r="E145" s="92" t="s">
        <v>1696</v>
      </c>
    </row>
    <row r="146" spans="1:5" x14ac:dyDescent="0.25">
      <c r="B146" s="90" t="s">
        <v>2697</v>
      </c>
      <c r="C146" s="33">
        <f>C3+C42+C88+C131</f>
        <v>131327591</v>
      </c>
    </row>
    <row r="147" spans="1:5" x14ac:dyDescent="0.2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paperSize="5"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x14ac:dyDescent="0.2">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
      <c r="A9" s="210" t="s">
        <v>1814</v>
      </c>
      <c r="B9" s="194" t="s">
        <v>765</v>
      </c>
      <c r="C9" s="194" t="s">
        <v>808</v>
      </c>
      <c r="D9" s="211">
        <v>77116</v>
      </c>
      <c r="E9" s="211">
        <v>80609</v>
      </c>
      <c r="G9" s="240" t="s">
        <v>1051</v>
      </c>
      <c r="H9" s="194" t="s">
        <v>1023</v>
      </c>
      <c r="I9" s="194" t="s">
        <v>1554</v>
      </c>
      <c r="J9" s="194" t="s">
        <v>1588</v>
      </c>
      <c r="K9" s="194" t="s">
        <v>1593</v>
      </c>
    </row>
    <row r="10" spans="1:18" x14ac:dyDescent="0.2">
      <c r="A10" s="210" t="s">
        <v>1815</v>
      </c>
      <c r="B10" s="194" t="s">
        <v>813</v>
      </c>
      <c r="C10" s="194" t="s">
        <v>761</v>
      </c>
      <c r="D10" s="211">
        <v>19900</v>
      </c>
      <c r="E10" s="211">
        <v>21115</v>
      </c>
      <c r="G10" s="240" t="s">
        <v>1052</v>
      </c>
      <c r="H10" s="194" t="s">
        <v>1024</v>
      </c>
      <c r="I10" s="194" t="s">
        <v>1554</v>
      </c>
      <c r="J10" s="194" t="s">
        <v>1588</v>
      </c>
      <c r="K10" s="194" t="s">
        <v>1594</v>
      </c>
    </row>
    <row r="11" spans="1:18" x14ac:dyDescent="0.2">
      <c r="A11" s="210" t="s">
        <v>1816</v>
      </c>
      <c r="B11" s="194" t="s">
        <v>768</v>
      </c>
      <c r="C11" s="194" t="s">
        <v>756</v>
      </c>
      <c r="D11" s="211">
        <v>6717</v>
      </c>
      <c r="E11" s="211">
        <v>7758</v>
      </c>
      <c r="G11" s="240" t="s">
        <v>1053</v>
      </c>
      <c r="H11" s="194" t="s">
        <v>1025</v>
      </c>
      <c r="I11" s="194" t="s">
        <v>1554</v>
      </c>
      <c r="J11" s="194" t="s">
        <v>1588</v>
      </c>
      <c r="K11" s="194" t="s">
        <v>1595</v>
      </c>
    </row>
    <row r="12" spans="1:18" x14ac:dyDescent="0.2">
      <c r="A12" s="210" t="s">
        <v>1817</v>
      </c>
      <c r="B12" s="194" t="s">
        <v>769</v>
      </c>
      <c r="C12" s="194" t="s">
        <v>770</v>
      </c>
      <c r="D12" s="211">
        <v>5475</v>
      </c>
      <c r="E12" s="211">
        <v>5599</v>
      </c>
      <c r="G12" s="240" t="s">
        <v>1054</v>
      </c>
      <c r="H12" s="194" t="s">
        <v>1026</v>
      </c>
      <c r="I12" s="194" t="s">
        <v>1554</v>
      </c>
      <c r="J12" s="194" t="s">
        <v>1588</v>
      </c>
      <c r="K12" s="194" t="s">
        <v>1596</v>
      </c>
    </row>
    <row r="13" spans="1:18" x14ac:dyDescent="0.2">
      <c r="A13" s="210" t="s">
        <v>1818</v>
      </c>
      <c r="B13" s="194" t="s">
        <v>771</v>
      </c>
      <c r="C13" s="194" t="s">
        <v>809</v>
      </c>
      <c r="D13" s="211">
        <v>3899</v>
      </c>
      <c r="E13" s="211">
        <v>4176</v>
      </c>
      <c r="G13" s="240" t="s">
        <v>1055</v>
      </c>
      <c r="H13" s="194" t="s">
        <v>1027</v>
      </c>
      <c r="I13" s="194" t="s">
        <v>1554</v>
      </c>
      <c r="J13" s="194" t="s">
        <v>1588</v>
      </c>
      <c r="K13" s="194" t="s">
        <v>1597</v>
      </c>
    </row>
    <row r="14" spans="1:18" x14ac:dyDescent="0.2">
      <c r="A14" s="210" t="s">
        <v>1819</v>
      </c>
      <c r="B14" s="194" t="s">
        <v>773</v>
      </c>
      <c r="C14" s="194" t="s">
        <v>810</v>
      </c>
      <c r="D14" s="211">
        <v>60480</v>
      </c>
      <c r="E14" s="211">
        <v>64009</v>
      </c>
      <c r="G14" s="240" t="s">
        <v>1056</v>
      </c>
      <c r="H14" s="194" t="s">
        <v>1028</v>
      </c>
      <c r="I14" s="194" t="s">
        <v>1554</v>
      </c>
      <c r="J14" s="194" t="s">
        <v>1588</v>
      </c>
      <c r="K14" s="194" t="s">
        <v>1560</v>
      </c>
    </row>
    <row r="15" spans="1:18" x14ac:dyDescent="0.2">
      <c r="A15" s="210" t="s">
        <v>1820</v>
      </c>
      <c r="B15" s="194" t="s">
        <v>774</v>
      </c>
      <c r="C15" s="194" t="s">
        <v>756</v>
      </c>
      <c r="D15" s="211">
        <v>8264</v>
      </c>
      <c r="E15" s="211">
        <v>8689</v>
      </c>
      <c r="G15" s="240" t="s">
        <v>1057</v>
      </c>
      <c r="H15" s="194" t="s">
        <v>1029</v>
      </c>
      <c r="I15" s="194" t="s">
        <v>1554</v>
      </c>
      <c r="J15" s="194" t="s">
        <v>1588</v>
      </c>
      <c r="K15" s="194" t="s">
        <v>1561</v>
      </c>
    </row>
    <row r="16" spans="1:18" x14ac:dyDescent="0.2">
      <c r="A16" s="210" t="s">
        <v>1821</v>
      </c>
      <c r="B16" s="194" t="s">
        <v>775</v>
      </c>
      <c r="C16" s="194" t="s">
        <v>770</v>
      </c>
      <c r="D16" s="211">
        <v>60572</v>
      </c>
      <c r="E16" s="211">
        <v>64931</v>
      </c>
      <c r="G16" s="240" t="s">
        <v>1058</v>
      </c>
      <c r="H16" s="194" t="s">
        <v>1030</v>
      </c>
      <c r="I16" s="194" t="s">
        <v>1554</v>
      </c>
      <c r="J16" s="194" t="s">
        <v>1588</v>
      </c>
      <c r="K16" s="194" t="s">
        <v>1608</v>
      </c>
    </row>
    <row r="17" spans="1:11" x14ac:dyDescent="0.2">
      <c r="A17" s="210" t="s">
        <v>1822</v>
      </c>
      <c r="B17" s="194" t="s">
        <v>776</v>
      </c>
      <c r="C17" s="194" t="s">
        <v>767</v>
      </c>
      <c r="D17" s="211">
        <v>37963</v>
      </c>
      <c r="E17" s="211">
        <v>41552</v>
      </c>
      <c r="G17" s="240" t="s">
        <v>1059</v>
      </c>
      <c r="H17" s="194" t="s">
        <v>1031</v>
      </c>
      <c r="I17" s="194" t="s">
        <v>1554</v>
      </c>
      <c r="J17" s="194" t="s">
        <v>1584</v>
      </c>
      <c r="K17" s="194" t="s">
        <v>1598</v>
      </c>
    </row>
    <row r="18" spans="1:11" x14ac:dyDescent="0.2">
      <c r="A18" s="210" t="s">
        <v>1823</v>
      </c>
      <c r="B18" s="194" t="s">
        <v>777</v>
      </c>
      <c r="C18" s="194" t="s">
        <v>770</v>
      </c>
      <c r="D18" s="211">
        <v>12453</v>
      </c>
      <c r="E18" s="211">
        <v>12880</v>
      </c>
      <c r="G18" s="240" t="s">
        <v>1060</v>
      </c>
      <c r="H18" s="194" t="s">
        <v>1032</v>
      </c>
      <c r="I18" s="194" t="s">
        <v>1554</v>
      </c>
      <c r="J18" s="194" t="s">
        <v>1585</v>
      </c>
      <c r="K18" s="194" t="s">
        <v>1599</v>
      </c>
    </row>
    <row r="19" spans="1:11" x14ac:dyDescent="0.2">
      <c r="A19" s="210" t="s">
        <v>1824</v>
      </c>
      <c r="B19" s="194" t="s">
        <v>867</v>
      </c>
      <c r="C19" s="194" t="s">
        <v>767</v>
      </c>
      <c r="D19" s="211">
        <v>65055</v>
      </c>
      <c r="E19" s="211">
        <v>67937</v>
      </c>
      <c r="G19" s="240" t="s">
        <v>1061</v>
      </c>
      <c r="H19" s="194" t="s">
        <v>1033</v>
      </c>
      <c r="I19" s="194" t="s">
        <v>1554</v>
      </c>
      <c r="J19" s="194" t="s">
        <v>1585</v>
      </c>
      <c r="K19" s="194" t="s">
        <v>1600</v>
      </c>
    </row>
    <row r="20" spans="1:11" x14ac:dyDescent="0.2">
      <c r="A20" s="210" t="s">
        <v>1825</v>
      </c>
      <c r="B20" s="194" t="s">
        <v>778</v>
      </c>
      <c r="C20" s="194" t="s">
        <v>779</v>
      </c>
      <c r="D20" s="211">
        <v>7341</v>
      </c>
      <c r="E20" s="211">
        <v>7043</v>
      </c>
      <c r="G20" s="240" t="s">
        <v>1062</v>
      </c>
      <c r="H20" s="194" t="s">
        <v>1034</v>
      </c>
      <c r="I20" s="194" t="s">
        <v>1554</v>
      </c>
      <c r="J20" s="194" t="s">
        <v>1609</v>
      </c>
      <c r="K20" s="194" t="s">
        <v>1610</v>
      </c>
    </row>
    <row r="21" spans="1:11" x14ac:dyDescent="0.2">
      <c r="A21" s="210" t="s">
        <v>1826</v>
      </c>
      <c r="B21" s="194" t="s">
        <v>780</v>
      </c>
      <c r="C21" s="194" t="s">
        <v>809</v>
      </c>
      <c r="D21" s="211">
        <v>10303</v>
      </c>
      <c r="E21" s="211">
        <v>10940</v>
      </c>
      <c r="G21" s="240" t="s">
        <v>1063</v>
      </c>
      <c r="H21" s="194" t="s">
        <v>1035</v>
      </c>
      <c r="I21" s="194" t="s">
        <v>1554</v>
      </c>
      <c r="J21" s="194" t="s">
        <v>1609</v>
      </c>
      <c r="K21" s="194" t="s">
        <v>1611</v>
      </c>
    </row>
    <row r="22" spans="1:11" x14ac:dyDescent="0.2">
      <c r="A22" s="210" t="s">
        <v>1827</v>
      </c>
      <c r="B22" s="194" t="s">
        <v>782</v>
      </c>
      <c r="C22" s="194" t="s">
        <v>804</v>
      </c>
      <c r="D22" s="211">
        <v>21584</v>
      </c>
      <c r="E22" s="211">
        <v>20548</v>
      </c>
      <c r="G22" s="240" t="s">
        <v>1064</v>
      </c>
      <c r="H22" s="194" t="s">
        <v>1036</v>
      </c>
      <c r="I22" s="194" t="s">
        <v>1554</v>
      </c>
      <c r="J22" s="194" t="s">
        <v>1609</v>
      </c>
      <c r="K22" s="194" t="s">
        <v>1612</v>
      </c>
    </row>
    <row r="23" spans="1:11" x14ac:dyDescent="0.2">
      <c r="A23" s="210" t="s">
        <v>1828</v>
      </c>
      <c r="B23" s="194" t="s">
        <v>788</v>
      </c>
      <c r="C23" s="194" t="s">
        <v>804</v>
      </c>
      <c r="D23" s="211">
        <v>41300</v>
      </c>
      <c r="E23" s="211">
        <v>40139</v>
      </c>
      <c r="G23" s="240" t="s">
        <v>1065</v>
      </c>
      <c r="H23" s="194" t="s">
        <v>1037</v>
      </c>
      <c r="I23" s="194" t="s">
        <v>1554</v>
      </c>
      <c r="J23" s="194" t="s">
        <v>1586</v>
      </c>
      <c r="K23" s="194" t="s">
        <v>1562</v>
      </c>
    </row>
    <row r="24" spans="1:11" x14ac:dyDescent="0.2">
      <c r="A24" s="210" t="s">
        <v>1829</v>
      </c>
      <c r="B24" s="194" t="s">
        <v>957</v>
      </c>
      <c r="C24" s="194" t="s">
        <v>758</v>
      </c>
      <c r="D24" s="211">
        <v>105423</v>
      </c>
      <c r="E24" s="211">
        <v>115141</v>
      </c>
      <c r="G24" s="240" t="s">
        <v>1066</v>
      </c>
      <c r="H24" s="194" t="s">
        <v>1038</v>
      </c>
      <c r="I24" s="194" t="s">
        <v>1554</v>
      </c>
      <c r="J24" s="194" t="s">
        <v>1586</v>
      </c>
      <c r="K24" s="194" t="s">
        <v>1601</v>
      </c>
    </row>
    <row r="25" spans="1:11" x14ac:dyDescent="0.2">
      <c r="A25" s="210" t="s">
        <v>1830</v>
      </c>
      <c r="B25" s="194" t="s">
        <v>789</v>
      </c>
      <c r="C25" s="194" t="s">
        <v>756</v>
      </c>
      <c r="D25" s="211">
        <v>26687</v>
      </c>
      <c r="E25" s="211">
        <v>29267</v>
      </c>
      <c r="G25" s="240" t="s">
        <v>1067</v>
      </c>
      <c r="H25" s="194" t="s">
        <v>1039</v>
      </c>
      <c r="I25" s="194" t="s">
        <v>1554</v>
      </c>
      <c r="J25" s="194" t="s">
        <v>1586</v>
      </c>
      <c r="K25" s="194" t="s">
        <v>1602</v>
      </c>
    </row>
    <row r="26" spans="1:11" x14ac:dyDescent="0.2">
      <c r="A26" s="210" t="s">
        <v>1831</v>
      </c>
      <c r="B26" s="194" t="s">
        <v>790</v>
      </c>
      <c r="C26" s="194" t="s">
        <v>779</v>
      </c>
      <c r="D26" s="211">
        <v>17865</v>
      </c>
      <c r="E26" s="211">
        <v>19689</v>
      </c>
      <c r="G26" s="240" t="s">
        <v>1068</v>
      </c>
      <c r="H26" s="194" t="s">
        <v>1040</v>
      </c>
      <c r="I26" s="194" t="s">
        <v>1554</v>
      </c>
      <c r="J26" s="194" t="s">
        <v>1586</v>
      </c>
      <c r="K26" s="194" t="s">
        <v>1603</v>
      </c>
    </row>
    <row r="27" spans="1:11" x14ac:dyDescent="0.2">
      <c r="A27" s="210" t="s">
        <v>1832</v>
      </c>
      <c r="B27" s="194" t="s">
        <v>791</v>
      </c>
      <c r="C27" s="194" t="s">
        <v>785</v>
      </c>
      <c r="D27" s="211">
        <v>5933</v>
      </c>
      <c r="E27" s="211">
        <v>6334</v>
      </c>
      <c r="G27" s="240" t="s">
        <v>1069</v>
      </c>
      <c r="H27" s="194" t="s">
        <v>1041</v>
      </c>
      <c r="I27" s="194" t="s">
        <v>1554</v>
      </c>
      <c r="J27" s="194" t="s">
        <v>1587</v>
      </c>
      <c r="K27" s="194" t="s">
        <v>1604</v>
      </c>
    </row>
    <row r="28" spans="1:11" x14ac:dyDescent="0.2">
      <c r="A28" s="210" t="s">
        <v>1833</v>
      </c>
      <c r="B28" s="194" t="s">
        <v>803</v>
      </c>
      <c r="C28" s="194" t="s">
        <v>804</v>
      </c>
      <c r="D28" s="211">
        <v>18138</v>
      </c>
      <c r="E28" s="211">
        <v>18370</v>
      </c>
      <c r="G28" s="240" t="s">
        <v>1070</v>
      </c>
      <c r="H28" s="194" t="s">
        <v>1042</v>
      </c>
      <c r="I28" s="194" t="s">
        <v>1554</v>
      </c>
      <c r="J28" s="194" t="s">
        <v>1587</v>
      </c>
      <c r="K28" s="194" t="s">
        <v>1605</v>
      </c>
    </row>
    <row r="29" spans="1:11" x14ac:dyDescent="0.2">
      <c r="A29" s="210" t="s">
        <v>1834</v>
      </c>
      <c r="B29" s="194" t="s">
        <v>805</v>
      </c>
      <c r="C29" s="194" t="s">
        <v>770</v>
      </c>
      <c r="D29" s="211">
        <v>2120</v>
      </c>
      <c r="E29" s="211">
        <v>2166</v>
      </c>
      <c r="G29" s="240" t="s">
        <v>1071</v>
      </c>
      <c r="H29" s="194" t="s">
        <v>1043</v>
      </c>
      <c r="I29" s="194" t="s">
        <v>1554</v>
      </c>
      <c r="J29" s="194" t="s">
        <v>1587</v>
      </c>
      <c r="K29" s="194" t="s">
        <v>1606</v>
      </c>
    </row>
    <row r="30" spans="1:11" x14ac:dyDescent="0.2">
      <c r="A30" s="210" t="s">
        <v>1835</v>
      </c>
      <c r="B30" s="194" t="s">
        <v>806</v>
      </c>
      <c r="C30" s="194" t="s">
        <v>759</v>
      </c>
      <c r="D30" s="211">
        <v>17980</v>
      </c>
      <c r="E30" s="211">
        <v>17820</v>
      </c>
      <c r="G30" s="240" t="s">
        <v>1072</v>
      </c>
      <c r="H30" s="194" t="s">
        <v>1044</v>
      </c>
      <c r="I30" s="194" t="s">
        <v>1554</v>
      </c>
      <c r="J30" s="194" t="s">
        <v>1587</v>
      </c>
      <c r="K30" s="194" t="s">
        <v>1607</v>
      </c>
    </row>
    <row r="31" spans="1:11" x14ac:dyDescent="0.2">
      <c r="A31" s="210" t="s">
        <v>1836</v>
      </c>
      <c r="B31" s="194" t="s">
        <v>784</v>
      </c>
      <c r="C31" s="194" t="s">
        <v>785</v>
      </c>
      <c r="D31" s="211">
        <v>50738</v>
      </c>
      <c r="E31" s="211">
        <v>55196</v>
      </c>
      <c r="G31" s="240" t="s">
        <v>1073</v>
      </c>
      <c r="H31" s="194" t="s">
        <v>1045</v>
      </c>
      <c r="I31" s="194" t="s">
        <v>1554</v>
      </c>
      <c r="J31" s="194" t="s">
        <v>1587</v>
      </c>
      <c r="K31" s="194" t="s">
        <v>1563</v>
      </c>
    </row>
    <row r="32" spans="1:11" x14ac:dyDescent="0.2">
      <c r="A32" s="210" t="s">
        <v>1837</v>
      </c>
      <c r="B32" s="194" t="s">
        <v>786</v>
      </c>
      <c r="C32" s="194" t="s">
        <v>779</v>
      </c>
      <c r="D32" s="211">
        <v>3383</v>
      </c>
      <c r="E32" s="211">
        <v>3270</v>
      </c>
      <c r="G32" s="240" t="s">
        <v>1074</v>
      </c>
      <c r="H32" s="194" t="s">
        <v>1046</v>
      </c>
      <c r="I32" s="194" t="s">
        <v>1582</v>
      </c>
      <c r="J32" s="194" t="s">
        <v>1613</v>
      </c>
      <c r="K32" s="194" t="s">
        <v>1614</v>
      </c>
    </row>
    <row r="33" spans="1:11" x14ac:dyDescent="0.2">
      <c r="A33" s="210" t="s">
        <v>1838</v>
      </c>
      <c r="B33" s="194" t="s">
        <v>787</v>
      </c>
      <c r="C33" s="194" t="s">
        <v>770</v>
      </c>
      <c r="D33" s="211">
        <v>6102</v>
      </c>
      <c r="E33" s="211">
        <v>5983</v>
      </c>
      <c r="G33" s="240" t="s">
        <v>1075</v>
      </c>
      <c r="H33" s="194" t="s">
        <v>1047</v>
      </c>
      <c r="I33" s="194" t="s">
        <v>1582</v>
      </c>
      <c r="J33" s="194" t="s">
        <v>1613</v>
      </c>
      <c r="K33" s="194" t="s">
        <v>1615</v>
      </c>
    </row>
    <row r="34" spans="1:11" x14ac:dyDescent="0.2">
      <c r="A34" s="210" t="s">
        <v>1839</v>
      </c>
      <c r="B34" s="194" t="s">
        <v>807</v>
      </c>
      <c r="C34" s="194" t="s">
        <v>767</v>
      </c>
      <c r="D34" s="211">
        <v>21479</v>
      </c>
      <c r="E34" s="211">
        <v>21226</v>
      </c>
      <c r="G34" s="240" t="s">
        <v>1076</v>
      </c>
      <c r="H34" s="194" t="s">
        <v>1048</v>
      </c>
      <c r="I34" s="194" t="s">
        <v>1582</v>
      </c>
      <c r="J34" s="194" t="s">
        <v>1613</v>
      </c>
      <c r="K34" s="194" t="s">
        <v>1616</v>
      </c>
    </row>
    <row r="35" spans="1:11" x14ac:dyDescent="0.2">
      <c r="A35" s="210" t="s">
        <v>1840</v>
      </c>
      <c r="B35" s="194" t="s">
        <v>812</v>
      </c>
      <c r="C35" s="194" t="s">
        <v>770</v>
      </c>
      <c r="D35" s="211">
        <v>2082</v>
      </c>
      <c r="E35" s="211">
        <v>1981</v>
      </c>
      <c r="G35" s="240" t="s">
        <v>1129</v>
      </c>
      <c r="H35" s="194" t="s">
        <v>1177</v>
      </c>
      <c r="I35" s="194" t="s">
        <v>1582</v>
      </c>
      <c r="J35" s="194" t="s">
        <v>1613</v>
      </c>
      <c r="K35" s="194" t="s">
        <v>1617</v>
      </c>
    </row>
    <row r="36" spans="1:11" x14ac:dyDescent="0.2">
      <c r="A36" s="210" t="s">
        <v>1841</v>
      </c>
      <c r="B36" s="194" t="s">
        <v>817</v>
      </c>
      <c r="C36" s="194" t="s">
        <v>1014</v>
      </c>
      <c r="D36" s="211">
        <v>53555</v>
      </c>
      <c r="E36" s="211">
        <v>53039</v>
      </c>
      <c r="G36" s="240" t="s">
        <v>1130</v>
      </c>
      <c r="H36" s="194" t="s">
        <v>1078</v>
      </c>
      <c r="I36" s="194" t="s">
        <v>1582</v>
      </c>
      <c r="J36" s="194" t="s">
        <v>1613</v>
      </c>
      <c r="K36" s="194" t="s">
        <v>1618</v>
      </c>
    </row>
    <row r="37" spans="1:11" x14ac:dyDescent="0.2">
      <c r="A37" s="210" t="s">
        <v>1842</v>
      </c>
      <c r="B37" s="194" t="s">
        <v>818</v>
      </c>
      <c r="C37" s="194" t="s">
        <v>761</v>
      </c>
      <c r="D37" s="211">
        <v>19847</v>
      </c>
      <c r="E37" s="211">
        <v>20011</v>
      </c>
      <c r="G37" s="240" t="s">
        <v>1131</v>
      </c>
      <c r="H37" s="194" t="s">
        <v>1079</v>
      </c>
      <c r="I37" s="194" t="s">
        <v>1582</v>
      </c>
      <c r="J37" s="194" t="s">
        <v>1613</v>
      </c>
      <c r="K37" s="194" t="s">
        <v>1619</v>
      </c>
    </row>
    <row r="38" spans="1:11" x14ac:dyDescent="0.2">
      <c r="A38" s="210" t="s">
        <v>1843</v>
      </c>
      <c r="B38" s="194" t="s">
        <v>814</v>
      </c>
      <c r="C38" s="194" t="s">
        <v>770</v>
      </c>
      <c r="D38" s="211">
        <v>23845</v>
      </c>
      <c r="E38" s="211">
        <v>25920</v>
      </c>
      <c r="G38" s="240" t="s">
        <v>1080</v>
      </c>
      <c r="H38" s="194" t="s">
        <v>1178</v>
      </c>
      <c r="I38" s="194" t="s">
        <v>1582</v>
      </c>
      <c r="J38" s="194" t="s">
        <v>1620</v>
      </c>
      <c r="K38" s="194" t="s">
        <v>1564</v>
      </c>
    </row>
    <row r="39" spans="1:11" x14ac:dyDescent="0.2">
      <c r="A39" s="210" t="s">
        <v>1844</v>
      </c>
      <c r="B39" s="194" t="s">
        <v>825</v>
      </c>
      <c r="C39" s="194" t="s">
        <v>772</v>
      </c>
      <c r="D39" s="211">
        <v>4184</v>
      </c>
      <c r="E39" s="211">
        <v>4199</v>
      </c>
      <c r="G39" s="240" t="s">
        <v>1081</v>
      </c>
      <c r="H39" s="194" t="s">
        <v>1179</v>
      </c>
      <c r="I39" s="194" t="s">
        <v>1582</v>
      </c>
      <c r="J39" s="194" t="s">
        <v>1620</v>
      </c>
      <c r="K39" s="194" t="s">
        <v>1621</v>
      </c>
    </row>
    <row r="40" spans="1:11" x14ac:dyDescent="0.2">
      <c r="A40" s="210" t="s">
        <v>1845</v>
      </c>
      <c r="B40" s="194" t="s">
        <v>826</v>
      </c>
      <c r="C40" s="194" t="s">
        <v>759</v>
      </c>
      <c r="D40" s="211">
        <v>1460148</v>
      </c>
      <c r="E40" s="211">
        <v>1385629</v>
      </c>
      <c r="G40" s="240" t="s">
        <v>1082</v>
      </c>
      <c r="H40" s="194" t="s">
        <v>1180</v>
      </c>
      <c r="I40" s="194" t="s">
        <v>1582</v>
      </c>
      <c r="J40" s="194" t="s">
        <v>1620</v>
      </c>
      <c r="K40" s="194" t="s">
        <v>1622</v>
      </c>
    </row>
    <row r="41" spans="1:11" x14ac:dyDescent="0.2">
      <c r="A41" s="210" t="s">
        <v>1848</v>
      </c>
      <c r="B41" s="194" t="s">
        <v>827</v>
      </c>
      <c r="C41" s="194" t="s">
        <v>761</v>
      </c>
      <c r="D41" s="211">
        <v>9761</v>
      </c>
      <c r="E41" s="211">
        <v>8732</v>
      </c>
      <c r="G41" s="240" t="s">
        <v>1083</v>
      </c>
      <c r="H41" s="194" t="s">
        <v>1181</v>
      </c>
      <c r="I41" s="194" t="s">
        <v>1582</v>
      </c>
      <c r="J41" s="194" t="s">
        <v>1620</v>
      </c>
      <c r="K41" s="194" t="s">
        <v>1623</v>
      </c>
    </row>
    <row r="42" spans="1:11" x14ac:dyDescent="0.2">
      <c r="A42" s="210" t="s">
        <v>1849</v>
      </c>
      <c r="B42" s="194" t="s">
        <v>828</v>
      </c>
      <c r="C42" s="194" t="s">
        <v>779</v>
      </c>
      <c r="D42" s="211">
        <v>5633</v>
      </c>
      <c r="E42" s="211">
        <v>5920</v>
      </c>
      <c r="G42" s="240" t="s">
        <v>1084</v>
      </c>
      <c r="H42" s="194" t="s">
        <v>1182</v>
      </c>
      <c r="I42" s="194" t="s">
        <v>1582</v>
      </c>
      <c r="J42" s="194" t="s">
        <v>1620</v>
      </c>
      <c r="K42" s="194" t="s">
        <v>1565</v>
      </c>
    </row>
    <row r="43" spans="1:11" x14ac:dyDescent="0.2">
      <c r="A43" s="210" t="s">
        <v>1850</v>
      </c>
      <c r="B43" s="194" t="s">
        <v>829</v>
      </c>
      <c r="C43" s="194" t="s">
        <v>779</v>
      </c>
      <c r="D43" s="211">
        <v>8787</v>
      </c>
      <c r="E43" s="211">
        <v>10015</v>
      </c>
      <c r="G43" s="240" t="s">
        <v>1085</v>
      </c>
      <c r="H43" s="194" t="s">
        <v>1183</v>
      </c>
      <c r="I43" s="194" t="s">
        <v>1582</v>
      </c>
      <c r="J43" s="194" t="s">
        <v>1620</v>
      </c>
      <c r="K43" s="194" t="s">
        <v>1624</v>
      </c>
    </row>
    <row r="44" spans="1:11" x14ac:dyDescent="0.2">
      <c r="A44" s="210" t="s">
        <v>1851</v>
      </c>
      <c r="B44" s="194" t="s">
        <v>868</v>
      </c>
      <c r="C44" s="194" t="s">
        <v>804</v>
      </c>
      <c r="D44" s="211">
        <v>24563</v>
      </c>
      <c r="E44" s="211">
        <v>23258</v>
      </c>
      <c r="G44" s="240" t="s">
        <v>1086</v>
      </c>
      <c r="H44" s="194" t="s">
        <v>1184</v>
      </c>
      <c r="I44" s="194" t="s">
        <v>1582</v>
      </c>
      <c r="J44" s="194" t="s">
        <v>1620</v>
      </c>
      <c r="K44" s="194" t="s">
        <v>1625</v>
      </c>
    </row>
    <row r="45" spans="1:11" x14ac:dyDescent="0.2">
      <c r="A45" s="210" t="s">
        <v>1852</v>
      </c>
      <c r="B45" s="194" t="s">
        <v>855</v>
      </c>
      <c r="C45" s="194" t="s">
        <v>759</v>
      </c>
      <c r="D45" s="211">
        <v>53045</v>
      </c>
      <c r="E45" s="211">
        <v>67969</v>
      </c>
      <c r="G45" s="240" t="s">
        <v>1087</v>
      </c>
      <c r="H45" s="194" t="s">
        <v>1185</v>
      </c>
      <c r="I45" s="194" t="s">
        <v>1582</v>
      </c>
      <c r="J45" s="194" t="s">
        <v>1626</v>
      </c>
      <c r="K45" s="194" t="s">
        <v>1627</v>
      </c>
    </row>
    <row r="46" spans="1:11" x14ac:dyDescent="0.2">
      <c r="A46" s="210" t="s">
        <v>1853</v>
      </c>
      <c r="B46" s="194" t="s">
        <v>856</v>
      </c>
      <c r="C46" s="194" t="s">
        <v>759</v>
      </c>
      <c r="D46" s="211">
        <v>19070</v>
      </c>
      <c r="E46" s="211">
        <v>20465</v>
      </c>
      <c r="G46" s="240" t="s">
        <v>1088</v>
      </c>
      <c r="H46" s="194" t="s">
        <v>1186</v>
      </c>
      <c r="I46" s="194" t="s">
        <v>1582</v>
      </c>
      <c r="J46" s="194" t="s">
        <v>1626</v>
      </c>
      <c r="K46" s="194" t="s">
        <v>1628</v>
      </c>
    </row>
    <row r="47" spans="1:11" x14ac:dyDescent="0.2">
      <c r="A47" s="210" t="s">
        <v>1854</v>
      </c>
      <c r="B47" s="194" t="s">
        <v>857</v>
      </c>
      <c r="C47" s="194" t="s">
        <v>808</v>
      </c>
      <c r="D47" s="211">
        <v>33777</v>
      </c>
      <c r="E47" s="211">
        <v>32678</v>
      </c>
      <c r="G47" s="240" t="s">
        <v>1089</v>
      </c>
      <c r="H47" s="194" t="s">
        <v>1187</v>
      </c>
      <c r="I47" s="194" t="s">
        <v>1582</v>
      </c>
      <c r="J47" s="194" t="s">
        <v>1626</v>
      </c>
      <c r="K47" s="194" t="s">
        <v>1629</v>
      </c>
    </row>
    <row r="48" spans="1:11" x14ac:dyDescent="0.2">
      <c r="A48" s="210" t="s">
        <v>1855</v>
      </c>
      <c r="B48" s="194" t="s">
        <v>858</v>
      </c>
      <c r="C48" s="194" t="s">
        <v>767</v>
      </c>
      <c r="D48" s="211">
        <v>24753</v>
      </c>
      <c r="E48" s="211">
        <v>24894</v>
      </c>
      <c r="G48" s="240" t="s">
        <v>1090</v>
      </c>
      <c r="H48" s="194" t="s">
        <v>1188</v>
      </c>
      <c r="I48" s="194" t="s">
        <v>1582</v>
      </c>
      <c r="J48" s="194" t="s">
        <v>1626</v>
      </c>
      <c r="K48" s="194" t="s">
        <v>1630</v>
      </c>
    </row>
    <row r="49" spans="1:11" x14ac:dyDescent="0.2">
      <c r="A49" s="210" t="s">
        <v>1856</v>
      </c>
      <c r="B49" s="194" t="s">
        <v>859</v>
      </c>
      <c r="C49" s="194" t="s">
        <v>808</v>
      </c>
      <c r="D49" s="211">
        <v>19469</v>
      </c>
      <c r="E49" s="211">
        <v>18982</v>
      </c>
      <c r="G49" s="240" t="s">
        <v>1091</v>
      </c>
      <c r="H49" s="194" t="s">
        <v>1189</v>
      </c>
      <c r="I49" s="194" t="s">
        <v>1582</v>
      </c>
      <c r="J49" s="194" t="s">
        <v>1626</v>
      </c>
      <c r="K49" s="194" t="s">
        <v>1631</v>
      </c>
    </row>
    <row r="50" spans="1:11" x14ac:dyDescent="0.2">
      <c r="A50" s="210" t="s">
        <v>1857</v>
      </c>
      <c r="B50" s="194" t="s">
        <v>860</v>
      </c>
      <c r="C50" s="194" t="s">
        <v>758</v>
      </c>
      <c r="D50" s="211">
        <v>9917</v>
      </c>
      <c r="E50" s="211">
        <v>9425</v>
      </c>
      <c r="G50" s="240" t="s">
        <v>1092</v>
      </c>
      <c r="H50" s="194" t="s">
        <v>1190</v>
      </c>
      <c r="I50" s="194" t="s">
        <v>1582</v>
      </c>
      <c r="J50" s="194" t="s">
        <v>1632</v>
      </c>
      <c r="K50" s="194" t="s">
        <v>1633</v>
      </c>
    </row>
    <row r="51" spans="1:11" x14ac:dyDescent="0.2">
      <c r="A51" s="210" t="s">
        <v>1858</v>
      </c>
      <c r="B51" s="194" t="s">
        <v>861</v>
      </c>
      <c r="C51" s="194" t="s">
        <v>785</v>
      </c>
      <c r="D51" s="211">
        <v>46521</v>
      </c>
      <c r="E51" s="211">
        <v>47105</v>
      </c>
      <c r="G51" s="240" t="s">
        <v>1093</v>
      </c>
      <c r="H51" s="194" t="s">
        <v>1191</v>
      </c>
      <c r="I51" s="194" t="s">
        <v>1582</v>
      </c>
      <c r="J51" s="194" t="s">
        <v>1632</v>
      </c>
      <c r="K51" s="194" t="s">
        <v>1566</v>
      </c>
    </row>
    <row r="52" spans="1:11" x14ac:dyDescent="0.2">
      <c r="A52" s="210" t="s">
        <v>1859</v>
      </c>
      <c r="B52" s="194" t="s">
        <v>862</v>
      </c>
      <c r="C52" s="194" t="s">
        <v>759</v>
      </c>
      <c r="D52" s="211">
        <v>17955</v>
      </c>
      <c r="E52" s="211">
        <v>30855</v>
      </c>
      <c r="G52" s="240" t="s">
        <v>1094</v>
      </c>
      <c r="H52" s="194" t="s">
        <v>1192</v>
      </c>
      <c r="I52" s="194" t="s">
        <v>1582</v>
      </c>
      <c r="J52" s="194" t="s">
        <v>1632</v>
      </c>
      <c r="K52" s="194" t="s">
        <v>1634</v>
      </c>
    </row>
    <row r="53" spans="1:11" x14ac:dyDescent="0.2">
      <c r="A53" s="210" t="s">
        <v>1860</v>
      </c>
      <c r="B53" s="194" t="s">
        <v>863</v>
      </c>
      <c r="C53" s="194" t="s">
        <v>770</v>
      </c>
      <c r="D53" s="211">
        <v>5638</v>
      </c>
      <c r="E53" s="211">
        <v>5534</v>
      </c>
      <c r="G53" s="240" t="s">
        <v>1095</v>
      </c>
      <c r="H53" s="194" t="s">
        <v>1193</v>
      </c>
      <c r="I53" s="194" t="s">
        <v>1582</v>
      </c>
      <c r="J53" s="194" t="s">
        <v>1632</v>
      </c>
      <c r="K53" s="194" t="s">
        <v>1635</v>
      </c>
    </row>
    <row r="54" spans="1:11" x14ac:dyDescent="0.2">
      <c r="A54" s="210" t="s">
        <v>1861</v>
      </c>
      <c r="B54" s="194" t="s">
        <v>870</v>
      </c>
      <c r="C54" s="194" t="s">
        <v>1014</v>
      </c>
      <c r="D54" s="211">
        <v>164981</v>
      </c>
      <c r="E54" s="211">
        <v>172403</v>
      </c>
      <c r="G54" s="240" t="s">
        <v>1096</v>
      </c>
      <c r="H54" s="194" t="s">
        <v>1194</v>
      </c>
      <c r="I54" s="194" t="s">
        <v>1582</v>
      </c>
      <c r="J54" s="194" t="s">
        <v>1636</v>
      </c>
      <c r="K54" s="194" t="s">
        <v>1637</v>
      </c>
    </row>
    <row r="55" spans="1:11" x14ac:dyDescent="0.2">
      <c r="A55" s="210" t="s">
        <v>1862</v>
      </c>
      <c r="B55" s="194" t="s">
        <v>815</v>
      </c>
      <c r="C55" s="194" t="s">
        <v>770</v>
      </c>
      <c r="D55" s="211">
        <v>5379</v>
      </c>
      <c r="E55" s="211">
        <v>5368</v>
      </c>
      <c r="G55" s="240" t="s">
        <v>1097</v>
      </c>
      <c r="H55" s="194" t="s">
        <v>1195</v>
      </c>
      <c r="I55" s="194" t="s">
        <v>1582</v>
      </c>
      <c r="J55" s="194" t="s">
        <v>1636</v>
      </c>
      <c r="K55" s="194" t="s">
        <v>1638</v>
      </c>
    </row>
    <row r="56" spans="1:11" x14ac:dyDescent="0.2">
      <c r="A56" s="210" t="s">
        <v>1863</v>
      </c>
      <c r="B56" s="194" t="s">
        <v>871</v>
      </c>
      <c r="C56" s="194" t="s">
        <v>761</v>
      </c>
      <c r="D56" s="211">
        <v>22643</v>
      </c>
      <c r="E56" s="211">
        <v>21781</v>
      </c>
      <c r="G56" s="240" t="s">
        <v>1098</v>
      </c>
      <c r="H56" s="194" t="s">
        <v>1196</v>
      </c>
      <c r="I56" s="194" t="s">
        <v>1582</v>
      </c>
      <c r="J56" s="194" t="s">
        <v>1636</v>
      </c>
      <c r="K56" s="194" t="s">
        <v>1639</v>
      </c>
    </row>
    <row r="57" spans="1:11" x14ac:dyDescent="0.2">
      <c r="A57" s="210" t="s">
        <v>1864</v>
      </c>
      <c r="B57" s="194" t="s">
        <v>902</v>
      </c>
      <c r="C57" s="194" t="s">
        <v>785</v>
      </c>
      <c r="D57" s="211">
        <v>2028</v>
      </c>
      <c r="E57" s="211">
        <v>1815</v>
      </c>
      <c r="G57" s="240" t="s">
        <v>1099</v>
      </c>
      <c r="H57" s="194" t="s">
        <v>1197</v>
      </c>
      <c r="I57" s="194" t="s">
        <v>1582</v>
      </c>
      <c r="J57" s="194" t="s">
        <v>1636</v>
      </c>
      <c r="K57" s="194" t="s">
        <v>1567</v>
      </c>
    </row>
    <row r="58" spans="1:11" x14ac:dyDescent="0.2">
      <c r="A58" s="210" t="s">
        <v>1865</v>
      </c>
      <c r="B58" s="194" t="s">
        <v>869</v>
      </c>
      <c r="C58" s="194" t="s">
        <v>785</v>
      </c>
      <c r="D58" s="211">
        <v>3688</v>
      </c>
      <c r="E58" s="211">
        <v>4099</v>
      </c>
      <c r="G58" s="240" t="s">
        <v>1100</v>
      </c>
      <c r="H58" s="194" t="s">
        <v>1198</v>
      </c>
      <c r="I58" s="194" t="s">
        <v>1582</v>
      </c>
      <c r="J58" s="194" t="s">
        <v>1636</v>
      </c>
      <c r="K58" s="194" t="s">
        <v>1640</v>
      </c>
    </row>
    <row r="59" spans="1:11" x14ac:dyDescent="0.2">
      <c r="A59" s="210" t="s">
        <v>1866</v>
      </c>
      <c r="B59" s="194" t="s">
        <v>872</v>
      </c>
      <c r="C59" s="194" t="s">
        <v>809</v>
      </c>
      <c r="D59" s="211">
        <v>14477</v>
      </c>
      <c r="E59" s="211">
        <v>14451</v>
      </c>
      <c r="G59" s="240" t="s">
        <v>1101</v>
      </c>
      <c r="H59" s="194" t="s">
        <v>1199</v>
      </c>
      <c r="I59" s="194" t="s">
        <v>1582</v>
      </c>
      <c r="J59" s="194" t="s">
        <v>1636</v>
      </c>
      <c r="K59" s="194" t="s">
        <v>1641</v>
      </c>
    </row>
    <row r="60" spans="1:11" x14ac:dyDescent="0.2">
      <c r="A60" s="210" t="s">
        <v>1867</v>
      </c>
      <c r="B60" s="194" t="s">
        <v>873</v>
      </c>
      <c r="C60" s="194" t="s">
        <v>785</v>
      </c>
      <c r="D60" s="211">
        <v>13799</v>
      </c>
      <c r="E60" s="211">
        <v>14043</v>
      </c>
      <c r="G60" s="240" t="s">
        <v>1102</v>
      </c>
      <c r="H60" s="194" t="s">
        <v>1200</v>
      </c>
      <c r="I60" s="194" t="s">
        <v>1582</v>
      </c>
      <c r="J60" s="194" t="s">
        <v>1642</v>
      </c>
      <c r="K60" s="194" t="s">
        <v>1643</v>
      </c>
    </row>
    <row r="61" spans="1:11" x14ac:dyDescent="0.2">
      <c r="A61" s="210" t="s">
        <v>1868</v>
      </c>
      <c r="B61" s="194" t="s">
        <v>874</v>
      </c>
      <c r="C61" s="194" t="s">
        <v>808</v>
      </c>
      <c r="D61" s="211">
        <v>5088</v>
      </c>
      <c r="E61" s="211">
        <v>5307</v>
      </c>
      <c r="G61" s="240" t="s">
        <v>1103</v>
      </c>
      <c r="H61" s="194" t="s">
        <v>1201</v>
      </c>
      <c r="I61" s="194" t="s">
        <v>1582</v>
      </c>
      <c r="J61" s="194" t="s">
        <v>1642</v>
      </c>
      <c r="K61" s="194" t="s">
        <v>1644</v>
      </c>
    </row>
    <row r="62" spans="1:11" x14ac:dyDescent="0.2">
      <c r="A62" s="210" t="s">
        <v>1869</v>
      </c>
      <c r="B62" s="194" t="s">
        <v>875</v>
      </c>
      <c r="C62" s="194" t="s">
        <v>779</v>
      </c>
      <c r="D62" s="211">
        <v>19452</v>
      </c>
      <c r="E62" s="211">
        <v>22083</v>
      </c>
      <c r="G62" s="240" t="s">
        <v>1104</v>
      </c>
      <c r="H62" s="194" t="s">
        <v>1202</v>
      </c>
      <c r="I62" s="194" t="s">
        <v>1582</v>
      </c>
      <c r="J62" s="194" t="s">
        <v>1642</v>
      </c>
      <c r="K62" s="194" t="s">
        <v>1645</v>
      </c>
    </row>
    <row r="63" spans="1:11" x14ac:dyDescent="0.2">
      <c r="A63" s="210" t="s">
        <v>1870</v>
      </c>
      <c r="B63" s="194" t="s">
        <v>876</v>
      </c>
      <c r="C63" s="194" t="s">
        <v>809</v>
      </c>
      <c r="D63" s="211">
        <v>3526</v>
      </c>
      <c r="E63" s="211">
        <v>3638</v>
      </c>
      <c r="G63" s="240" t="s">
        <v>1105</v>
      </c>
      <c r="H63" s="194" t="s">
        <v>1203</v>
      </c>
      <c r="I63" s="194" t="s">
        <v>1582</v>
      </c>
      <c r="J63" s="194" t="s">
        <v>1642</v>
      </c>
      <c r="K63" s="194" t="s">
        <v>1568</v>
      </c>
    </row>
    <row r="64" spans="1:11" x14ac:dyDescent="0.2">
      <c r="A64" s="210" t="s">
        <v>1871</v>
      </c>
      <c r="B64" s="194" t="s">
        <v>877</v>
      </c>
      <c r="C64" s="194" t="s">
        <v>767</v>
      </c>
      <c r="D64" s="211">
        <v>99461</v>
      </c>
      <c r="E64" s="211">
        <v>106050</v>
      </c>
      <c r="G64" s="240" t="s">
        <v>1106</v>
      </c>
      <c r="H64" s="194" t="s">
        <v>1204</v>
      </c>
      <c r="I64" s="194" t="s">
        <v>1582</v>
      </c>
      <c r="J64" s="194" t="s">
        <v>1642</v>
      </c>
      <c r="K64" s="194" t="s">
        <v>1646</v>
      </c>
    </row>
    <row r="65" spans="1:11" x14ac:dyDescent="0.2">
      <c r="A65" s="210" t="s">
        <v>1872</v>
      </c>
      <c r="B65" s="194" t="s">
        <v>878</v>
      </c>
      <c r="C65" s="194" t="s">
        <v>811</v>
      </c>
      <c r="D65" s="211">
        <v>32357</v>
      </c>
      <c r="E65" s="211">
        <v>33588</v>
      </c>
      <c r="G65" s="240" t="s">
        <v>1107</v>
      </c>
      <c r="H65" s="194" t="s">
        <v>1205</v>
      </c>
      <c r="I65" s="194" t="s">
        <v>1582</v>
      </c>
      <c r="J65" s="194" t="s">
        <v>1642</v>
      </c>
      <c r="K65" s="194" t="s">
        <v>1647</v>
      </c>
    </row>
    <row r="66" spans="1:11" x14ac:dyDescent="0.2">
      <c r="A66" s="210" t="s">
        <v>1873</v>
      </c>
      <c r="B66" s="194" t="s">
        <v>884</v>
      </c>
      <c r="C66" s="194" t="s">
        <v>758</v>
      </c>
      <c r="D66" s="211">
        <v>11192</v>
      </c>
      <c r="E66" s="211">
        <v>11386</v>
      </c>
      <c r="G66" s="240" t="s">
        <v>1108</v>
      </c>
      <c r="H66" s="194" t="s">
        <v>1206</v>
      </c>
      <c r="I66" s="194" t="s">
        <v>1582</v>
      </c>
      <c r="J66" s="194" t="s">
        <v>1642</v>
      </c>
      <c r="K66" s="194" t="s">
        <v>1569</v>
      </c>
    </row>
    <row r="67" spans="1:11" x14ac:dyDescent="0.2">
      <c r="A67" s="210" t="s">
        <v>1874</v>
      </c>
      <c r="B67" s="194" t="s">
        <v>885</v>
      </c>
      <c r="C67" s="194" t="s">
        <v>767</v>
      </c>
      <c r="D67" s="211">
        <v>51944</v>
      </c>
      <c r="E67" s="211">
        <v>53659</v>
      </c>
      <c r="G67" s="240" t="s">
        <v>1109</v>
      </c>
      <c r="H67" s="194" t="s">
        <v>1207</v>
      </c>
      <c r="I67" s="194" t="s">
        <v>1582</v>
      </c>
      <c r="J67" s="194" t="s">
        <v>1642</v>
      </c>
      <c r="K67" s="194" t="s">
        <v>1648</v>
      </c>
    </row>
    <row r="68" spans="1:11" x14ac:dyDescent="0.2">
      <c r="A68" s="210" t="s">
        <v>1875</v>
      </c>
      <c r="B68" s="194" t="s">
        <v>886</v>
      </c>
      <c r="C68" s="194" t="s">
        <v>809</v>
      </c>
      <c r="D68" s="211">
        <v>275640</v>
      </c>
      <c r="E68" s="211">
        <v>291839</v>
      </c>
      <c r="G68" s="240" t="s">
        <v>1112</v>
      </c>
      <c r="H68" s="194" t="s">
        <v>1115</v>
      </c>
      <c r="I68" s="194" t="s">
        <v>1582</v>
      </c>
      <c r="J68" s="194" t="s">
        <v>1642</v>
      </c>
      <c r="K68" s="194" t="s">
        <v>1649</v>
      </c>
    </row>
    <row r="69" spans="1:11" x14ac:dyDescent="0.2">
      <c r="A69" s="210" t="s">
        <v>1876</v>
      </c>
      <c r="B69" s="194" t="s">
        <v>950</v>
      </c>
      <c r="C69" s="194" t="s">
        <v>804</v>
      </c>
      <c r="D69" s="211">
        <v>10704</v>
      </c>
      <c r="E69" s="211">
        <v>11303</v>
      </c>
      <c r="G69" s="240" t="s">
        <v>1111</v>
      </c>
      <c r="H69" s="194" t="s">
        <v>1116</v>
      </c>
      <c r="I69" s="194" t="s">
        <v>1582</v>
      </c>
      <c r="J69" s="194" t="s">
        <v>1653</v>
      </c>
      <c r="K69" s="194" t="s">
        <v>1650</v>
      </c>
    </row>
    <row r="70" spans="1:11" x14ac:dyDescent="0.2">
      <c r="A70" s="210" t="s">
        <v>1877</v>
      </c>
      <c r="B70" s="194" t="s">
        <v>887</v>
      </c>
      <c r="C70" s="194" t="s">
        <v>785</v>
      </c>
      <c r="D70" s="211">
        <v>8379</v>
      </c>
      <c r="E70" s="211">
        <v>7734</v>
      </c>
      <c r="G70" s="240" t="s">
        <v>1110</v>
      </c>
      <c r="H70" s="194" t="s">
        <v>1117</v>
      </c>
      <c r="I70" s="194" t="s">
        <v>1583</v>
      </c>
      <c r="J70" s="194" t="s">
        <v>1654</v>
      </c>
      <c r="K70" s="194" t="s">
        <v>1651</v>
      </c>
    </row>
    <row r="71" spans="1:11" x14ac:dyDescent="0.2">
      <c r="A71" s="210" t="s">
        <v>1878</v>
      </c>
      <c r="B71" s="194" t="s">
        <v>816</v>
      </c>
      <c r="C71" s="194" t="s">
        <v>759</v>
      </c>
      <c r="D71" s="211">
        <v>183437</v>
      </c>
      <c r="E71" s="211">
        <v>232852</v>
      </c>
      <c r="G71" s="240" t="s">
        <v>1113</v>
      </c>
      <c r="H71" s="194" t="s">
        <v>1118</v>
      </c>
      <c r="I71" s="194" t="s">
        <v>1583</v>
      </c>
      <c r="J71" s="194" t="s">
        <v>1654</v>
      </c>
      <c r="K71" s="194" t="s">
        <v>1652</v>
      </c>
    </row>
    <row r="72" spans="1:11" x14ac:dyDescent="0.2">
      <c r="A72" s="210" t="s">
        <v>1879</v>
      </c>
      <c r="B72" s="194" t="s">
        <v>888</v>
      </c>
      <c r="C72" s="194" t="s">
        <v>759</v>
      </c>
      <c r="D72" s="211">
        <v>3117</v>
      </c>
      <c r="E72" s="211">
        <v>2924</v>
      </c>
      <c r="G72" s="240" t="s">
        <v>1120</v>
      </c>
      <c r="H72" s="194" t="s">
        <v>1119</v>
      </c>
      <c r="I72" s="194" t="s">
        <v>1583</v>
      </c>
      <c r="J72" s="194" t="s">
        <v>1657</v>
      </c>
      <c r="K72" s="194" t="s">
        <v>1570</v>
      </c>
    </row>
    <row r="73" spans="1:11" x14ac:dyDescent="0.2">
      <c r="A73" s="210" t="s">
        <v>1880</v>
      </c>
      <c r="B73" s="194" t="s">
        <v>889</v>
      </c>
      <c r="C73" s="194" t="s">
        <v>1014</v>
      </c>
      <c r="D73" s="211">
        <v>7349</v>
      </c>
      <c r="E73" s="211">
        <v>7609</v>
      </c>
      <c r="G73" s="240" t="s">
        <v>1122</v>
      </c>
      <c r="H73" s="194" t="s">
        <v>1123</v>
      </c>
      <c r="I73" s="194" t="s">
        <v>1583</v>
      </c>
      <c r="J73" s="194" t="s">
        <v>1657</v>
      </c>
      <c r="K73" s="194" t="s">
        <v>1571</v>
      </c>
    </row>
    <row r="74" spans="1:11" x14ac:dyDescent="0.2">
      <c r="A74" s="210" t="s">
        <v>1881</v>
      </c>
      <c r="B74" s="194" t="s">
        <v>892</v>
      </c>
      <c r="C74" s="194" t="s">
        <v>1014</v>
      </c>
      <c r="D74" s="211">
        <v>69725</v>
      </c>
      <c r="E74" s="211">
        <v>72230</v>
      </c>
      <c r="G74" s="240" t="s">
        <v>1114</v>
      </c>
      <c r="H74" s="194" t="s">
        <v>1121</v>
      </c>
      <c r="I74" s="194" t="s">
        <v>1583</v>
      </c>
      <c r="J74" s="194" t="s">
        <v>1657</v>
      </c>
      <c r="K74" s="194" t="s">
        <v>1655</v>
      </c>
    </row>
    <row r="75" spans="1:11" x14ac:dyDescent="0.2">
      <c r="A75" s="210" t="s">
        <v>1882</v>
      </c>
      <c r="B75" s="194" t="s">
        <v>894</v>
      </c>
      <c r="C75" s="194" t="s">
        <v>808</v>
      </c>
      <c r="D75" s="211">
        <v>15890</v>
      </c>
      <c r="E75" s="211">
        <v>16792</v>
      </c>
      <c r="G75" s="240" t="s">
        <v>1124</v>
      </c>
      <c r="H75" s="194" t="s">
        <v>1125</v>
      </c>
      <c r="I75" s="194" t="s">
        <v>1583</v>
      </c>
      <c r="J75" s="194" t="s">
        <v>1657</v>
      </c>
      <c r="K75" s="194" t="s">
        <v>1572</v>
      </c>
    </row>
    <row r="76" spans="1:11" x14ac:dyDescent="0.2">
      <c r="A76" s="210" t="s">
        <v>1883</v>
      </c>
      <c r="B76" s="194" t="s">
        <v>895</v>
      </c>
      <c r="C76" s="194" t="s">
        <v>761</v>
      </c>
      <c r="D76" s="211">
        <v>3783</v>
      </c>
      <c r="E76" s="211">
        <v>3791</v>
      </c>
      <c r="I76" s="194" t="s">
        <v>1583</v>
      </c>
      <c r="J76" s="194" t="s">
        <v>1657</v>
      </c>
      <c r="K76" s="194" t="s">
        <v>1573</v>
      </c>
    </row>
    <row r="77" spans="1:11" x14ac:dyDescent="0.2">
      <c r="A77" s="210" t="s">
        <v>1884</v>
      </c>
      <c r="B77" s="194" t="s">
        <v>896</v>
      </c>
      <c r="C77" s="194" t="s">
        <v>779</v>
      </c>
      <c r="D77" s="211">
        <v>3122</v>
      </c>
      <c r="E77" s="211">
        <v>3095</v>
      </c>
      <c r="I77" s="194" t="s">
        <v>1583</v>
      </c>
      <c r="J77" s="194" t="s">
        <v>1657</v>
      </c>
      <c r="K77" s="194" t="s">
        <v>1656</v>
      </c>
    </row>
    <row r="78" spans="1:11" x14ac:dyDescent="0.2">
      <c r="A78" s="210" t="s">
        <v>1885</v>
      </c>
      <c r="B78" s="194" t="s">
        <v>897</v>
      </c>
      <c r="C78" s="194" t="s">
        <v>756</v>
      </c>
      <c r="D78" s="211">
        <v>27777</v>
      </c>
      <c r="E78" s="211">
        <v>28102</v>
      </c>
      <c r="I78" s="194" t="s">
        <v>1583</v>
      </c>
      <c r="J78" s="194" t="s">
        <v>1658</v>
      </c>
      <c r="K78" s="194" t="s">
        <v>1659</v>
      </c>
    </row>
    <row r="79" spans="1:11" x14ac:dyDescent="0.2">
      <c r="A79" s="210" t="s">
        <v>1886</v>
      </c>
      <c r="B79" s="194" t="s">
        <v>898</v>
      </c>
      <c r="C79" s="194" t="s">
        <v>808</v>
      </c>
      <c r="D79" s="211">
        <v>32960</v>
      </c>
      <c r="E79" s="211">
        <v>31965</v>
      </c>
      <c r="I79" s="194" t="s">
        <v>1583</v>
      </c>
      <c r="J79" s="194" t="s">
        <v>1658</v>
      </c>
      <c r="K79" s="194" t="s">
        <v>1660</v>
      </c>
    </row>
    <row r="80" spans="1:11" x14ac:dyDescent="0.2">
      <c r="A80" s="210" t="s">
        <v>1887</v>
      </c>
      <c r="B80" s="194" t="s">
        <v>824</v>
      </c>
      <c r="C80" s="194" t="s">
        <v>758</v>
      </c>
      <c r="D80" s="211">
        <v>14278</v>
      </c>
      <c r="E80" s="211">
        <v>16431</v>
      </c>
      <c r="I80" s="194" t="s">
        <v>1583</v>
      </c>
      <c r="J80" s="194" t="s">
        <v>1658</v>
      </c>
      <c r="K80" s="194" t="s">
        <v>1661</v>
      </c>
    </row>
    <row r="81" spans="1:11" x14ac:dyDescent="0.2">
      <c r="A81" s="210" t="s">
        <v>1888</v>
      </c>
      <c r="B81" s="194" t="s">
        <v>900</v>
      </c>
      <c r="C81" s="194" t="s">
        <v>809</v>
      </c>
      <c r="D81" s="211">
        <v>5643</v>
      </c>
      <c r="E81" s="211">
        <v>5086</v>
      </c>
      <c r="I81" s="194" t="s">
        <v>1583</v>
      </c>
      <c r="J81" s="194" t="s">
        <v>1658</v>
      </c>
      <c r="K81" s="194" t="s">
        <v>1662</v>
      </c>
    </row>
    <row r="82" spans="1:11" x14ac:dyDescent="0.2">
      <c r="A82" s="210" t="s">
        <v>1889</v>
      </c>
      <c r="B82" s="194" t="s">
        <v>901</v>
      </c>
      <c r="C82" s="194" t="s">
        <v>779</v>
      </c>
      <c r="D82" s="211">
        <v>3033</v>
      </c>
      <c r="E82" s="211">
        <v>3515</v>
      </c>
      <c r="I82" s="194" t="s">
        <v>1583</v>
      </c>
      <c r="J82" s="194" t="s">
        <v>1658</v>
      </c>
      <c r="K82" s="194" t="s">
        <v>1574</v>
      </c>
    </row>
    <row r="83" spans="1:11" x14ac:dyDescent="0.2">
      <c r="A83" s="210" t="s">
        <v>1890</v>
      </c>
      <c r="B83" s="194" t="s">
        <v>903</v>
      </c>
      <c r="C83" s="194" t="s">
        <v>756</v>
      </c>
      <c r="D83" s="211">
        <v>36778</v>
      </c>
      <c r="E83" s="211">
        <v>37186</v>
      </c>
      <c r="I83" s="194" t="s">
        <v>1583</v>
      </c>
      <c r="J83" s="194" t="s">
        <v>1658</v>
      </c>
      <c r="K83" s="194" t="s">
        <v>1663</v>
      </c>
    </row>
    <row r="84" spans="1:11" x14ac:dyDescent="0.2">
      <c r="A84" s="210" t="s">
        <v>1891</v>
      </c>
      <c r="B84" s="194" t="s">
        <v>918</v>
      </c>
      <c r="C84" s="194" t="s">
        <v>761</v>
      </c>
      <c r="D84" s="211">
        <v>80365</v>
      </c>
      <c r="E84" s="211">
        <v>87690</v>
      </c>
      <c r="I84" s="194" t="s">
        <v>1583</v>
      </c>
      <c r="J84" s="194" t="s">
        <v>1664</v>
      </c>
      <c r="K84" s="194" t="s">
        <v>1665</v>
      </c>
    </row>
    <row r="85" spans="1:11" x14ac:dyDescent="0.2">
      <c r="A85" s="210" t="s">
        <v>1892</v>
      </c>
      <c r="B85" s="194" t="s">
        <v>919</v>
      </c>
      <c r="C85" s="194" t="s">
        <v>809</v>
      </c>
      <c r="D85" s="211">
        <v>15126</v>
      </c>
      <c r="E85" s="211">
        <v>14997</v>
      </c>
      <c r="I85" s="194" t="s">
        <v>1583</v>
      </c>
      <c r="J85" s="194" t="s">
        <v>1664</v>
      </c>
      <c r="K85" s="194" t="s">
        <v>1575</v>
      </c>
    </row>
    <row r="86" spans="1:11" x14ac:dyDescent="0.2">
      <c r="A86" s="210" t="s">
        <v>1893</v>
      </c>
      <c r="B86" s="194" t="s">
        <v>920</v>
      </c>
      <c r="C86" s="194" t="s">
        <v>758</v>
      </c>
      <c r="D86" s="211">
        <v>38396</v>
      </c>
      <c r="E86" s="211">
        <v>38955</v>
      </c>
      <c r="I86" s="194" t="s">
        <v>1583</v>
      </c>
      <c r="J86" s="194" t="s">
        <v>1664</v>
      </c>
      <c r="K86" s="194" t="s">
        <v>1576</v>
      </c>
    </row>
    <row r="87" spans="1:11" x14ac:dyDescent="0.2">
      <c r="A87" s="210" t="s">
        <v>1894</v>
      </c>
      <c r="B87" s="194" t="s">
        <v>921</v>
      </c>
      <c r="C87" s="194" t="s">
        <v>756</v>
      </c>
      <c r="D87" s="211">
        <v>19506</v>
      </c>
      <c r="E87" s="211">
        <v>21245</v>
      </c>
      <c r="I87" s="194" t="s">
        <v>1583</v>
      </c>
      <c r="J87" s="194" t="s">
        <v>1666</v>
      </c>
      <c r="K87" s="194" t="s">
        <v>1667</v>
      </c>
    </row>
    <row r="88" spans="1:11" x14ac:dyDescent="0.2">
      <c r="A88" s="210" t="s">
        <v>1895</v>
      </c>
      <c r="B88" s="194" t="s">
        <v>922</v>
      </c>
      <c r="C88" s="194" t="s">
        <v>758</v>
      </c>
      <c r="D88" s="211">
        <v>16579</v>
      </c>
      <c r="E88" s="211">
        <v>16705</v>
      </c>
      <c r="I88" s="194" t="s">
        <v>1583</v>
      </c>
      <c r="J88" s="194" t="s">
        <v>1666</v>
      </c>
      <c r="K88" s="194" t="s">
        <v>1668</v>
      </c>
    </row>
    <row r="89" spans="1:11" x14ac:dyDescent="0.2">
      <c r="A89" s="210" t="s">
        <v>1896</v>
      </c>
      <c r="B89" s="194" t="s">
        <v>924</v>
      </c>
      <c r="C89" s="194" t="s">
        <v>770</v>
      </c>
      <c r="D89" s="211">
        <v>17257</v>
      </c>
      <c r="E89" s="211">
        <v>16603</v>
      </c>
      <c r="I89" s="194" t="s">
        <v>1583</v>
      </c>
      <c r="J89" s="194" t="s">
        <v>1666</v>
      </c>
      <c r="K89" s="194" t="s">
        <v>1669</v>
      </c>
    </row>
    <row r="90" spans="1:11" x14ac:dyDescent="0.2">
      <c r="A90" s="210" t="s">
        <v>1897</v>
      </c>
      <c r="B90" s="194" t="s">
        <v>923</v>
      </c>
      <c r="C90" s="194" t="s">
        <v>756</v>
      </c>
      <c r="D90" s="211">
        <v>3703</v>
      </c>
      <c r="E90" s="211">
        <v>4072</v>
      </c>
      <c r="I90" s="194" t="s">
        <v>1583</v>
      </c>
      <c r="J90" s="194" t="s">
        <v>1666</v>
      </c>
      <c r="K90" s="194" t="s">
        <v>1670</v>
      </c>
    </row>
    <row r="91" spans="1:11" x14ac:dyDescent="0.2">
      <c r="A91" s="210" t="s">
        <v>1898</v>
      </c>
      <c r="B91" s="194" t="s">
        <v>925</v>
      </c>
      <c r="C91" s="194" t="s">
        <v>770</v>
      </c>
      <c r="D91" s="211">
        <v>7005</v>
      </c>
      <c r="E91" s="211">
        <v>7302</v>
      </c>
      <c r="I91" s="194" t="s">
        <v>1583</v>
      </c>
      <c r="J91" s="194" t="s">
        <v>1666</v>
      </c>
      <c r="K91" s="194" t="s">
        <v>1671</v>
      </c>
    </row>
    <row r="92" spans="1:11" x14ac:dyDescent="0.2">
      <c r="A92" s="210" t="s">
        <v>1899</v>
      </c>
      <c r="B92" s="194" t="s">
        <v>926</v>
      </c>
      <c r="C92" s="194" t="s">
        <v>811</v>
      </c>
      <c r="D92" s="211">
        <v>41278</v>
      </c>
      <c r="E92" s="211">
        <v>39839</v>
      </c>
      <c r="I92" s="194" t="s">
        <v>1583</v>
      </c>
      <c r="J92" s="194" t="s">
        <v>1666</v>
      </c>
      <c r="K92" s="194" t="s">
        <v>1672</v>
      </c>
    </row>
    <row r="93" spans="1:11" x14ac:dyDescent="0.2">
      <c r="A93" s="210" t="s">
        <v>1900</v>
      </c>
      <c r="B93" s="194" t="s">
        <v>927</v>
      </c>
      <c r="C93" s="194" t="s">
        <v>756</v>
      </c>
      <c r="D93" s="211">
        <v>10317</v>
      </c>
      <c r="E93" s="211">
        <v>11039</v>
      </c>
      <c r="I93" s="194" t="s">
        <v>1583</v>
      </c>
      <c r="J93" s="194" t="s">
        <v>1673</v>
      </c>
      <c r="K93" s="194" t="s">
        <v>1577</v>
      </c>
    </row>
    <row r="94" spans="1:11" x14ac:dyDescent="0.2">
      <c r="A94" s="210" t="s">
        <v>1901</v>
      </c>
      <c r="B94" s="194" t="s">
        <v>928</v>
      </c>
      <c r="C94" s="194" t="s">
        <v>808</v>
      </c>
      <c r="D94" s="211">
        <v>141322</v>
      </c>
      <c r="E94" s="211">
        <v>150190</v>
      </c>
      <c r="I94" s="194" t="s">
        <v>1583</v>
      </c>
      <c r="J94" s="194" t="s">
        <v>1674</v>
      </c>
      <c r="K94" s="194" t="s">
        <v>1578</v>
      </c>
    </row>
    <row r="95" spans="1:11" x14ac:dyDescent="0.2">
      <c r="A95" s="210" t="s">
        <v>1902</v>
      </c>
      <c r="B95" s="194" t="s">
        <v>929</v>
      </c>
      <c r="C95" s="194" t="s">
        <v>761</v>
      </c>
      <c r="D95" s="211">
        <v>42009</v>
      </c>
      <c r="E95" s="211">
        <v>44353</v>
      </c>
      <c r="I95" s="194" t="s">
        <v>1583</v>
      </c>
      <c r="J95" s="194" t="s">
        <v>1674</v>
      </c>
      <c r="K95" s="194" t="s">
        <v>1675</v>
      </c>
    </row>
    <row r="96" spans="1:11" x14ac:dyDescent="0.2">
      <c r="A96" s="210" t="s">
        <v>1903</v>
      </c>
      <c r="B96" s="194" t="s">
        <v>930</v>
      </c>
      <c r="C96" s="194" t="s">
        <v>761</v>
      </c>
      <c r="D96" s="211">
        <v>9608</v>
      </c>
      <c r="E96" s="211">
        <v>9647</v>
      </c>
      <c r="I96" s="194" t="s">
        <v>1583</v>
      </c>
      <c r="J96" s="194" t="s">
        <v>1676</v>
      </c>
      <c r="K96" s="194" t="s">
        <v>1677</v>
      </c>
    </row>
    <row r="97" spans="1:11" x14ac:dyDescent="0.2">
      <c r="A97" s="210" t="s">
        <v>1904</v>
      </c>
      <c r="B97" s="194" t="s">
        <v>931</v>
      </c>
      <c r="C97" s="194" t="s">
        <v>785</v>
      </c>
      <c r="D97" s="211">
        <v>20961</v>
      </c>
      <c r="E97" s="211">
        <v>22758</v>
      </c>
      <c r="I97" s="194" t="s">
        <v>1583</v>
      </c>
      <c r="J97" s="194" t="s">
        <v>1676</v>
      </c>
      <c r="K97" s="194" t="s">
        <v>1678</v>
      </c>
    </row>
    <row r="98" spans="1:11" x14ac:dyDescent="0.2">
      <c r="A98" s="210" t="s">
        <v>1905</v>
      </c>
      <c r="B98" s="194" t="s">
        <v>932</v>
      </c>
      <c r="C98" s="194" t="s">
        <v>759</v>
      </c>
      <c r="D98" s="211">
        <v>549442</v>
      </c>
      <c r="E98" s="211">
        <v>727750</v>
      </c>
      <c r="I98" s="194" t="s">
        <v>1583</v>
      </c>
      <c r="J98" s="194" t="s">
        <v>1676</v>
      </c>
      <c r="K98" s="194" t="s">
        <v>1679</v>
      </c>
    </row>
    <row r="99" spans="1:11" x14ac:dyDescent="0.2">
      <c r="A99" s="210" t="s">
        <v>1906</v>
      </c>
      <c r="B99" s="194" t="s">
        <v>899</v>
      </c>
      <c r="C99" s="194" t="s">
        <v>759</v>
      </c>
      <c r="D99" s="211">
        <v>664193</v>
      </c>
      <c r="E99" s="211">
        <v>687127</v>
      </c>
      <c r="I99" s="194" t="s">
        <v>1583</v>
      </c>
      <c r="J99" s="194" t="s">
        <v>1676</v>
      </c>
      <c r="K99" s="194" t="s">
        <v>1579</v>
      </c>
    </row>
    <row r="100" spans="1:11" x14ac:dyDescent="0.2">
      <c r="A100" s="210" t="s">
        <v>1907</v>
      </c>
      <c r="B100" s="194" t="s">
        <v>933</v>
      </c>
      <c r="C100" s="194" t="s">
        <v>758</v>
      </c>
      <c r="D100" s="211">
        <v>10310</v>
      </c>
      <c r="E100" s="211">
        <v>11219</v>
      </c>
      <c r="I100" s="194" t="s">
        <v>1583</v>
      </c>
      <c r="J100" s="194" t="s">
        <v>1680</v>
      </c>
      <c r="K100" s="194" t="s">
        <v>1681</v>
      </c>
    </row>
    <row r="101" spans="1:11" x14ac:dyDescent="0.2">
      <c r="A101" s="210" t="s">
        <v>1908</v>
      </c>
      <c r="B101" s="194" t="s">
        <v>934</v>
      </c>
      <c r="C101" s="194" t="s">
        <v>804</v>
      </c>
      <c r="D101" s="211">
        <v>35824</v>
      </c>
      <c r="E101" s="211">
        <v>36316</v>
      </c>
      <c r="I101" s="194" t="s">
        <v>1583</v>
      </c>
      <c r="J101" s="194" t="s">
        <v>1680</v>
      </c>
      <c r="K101" s="194" t="s">
        <v>1682</v>
      </c>
    </row>
    <row r="102" spans="1:11" x14ac:dyDescent="0.2">
      <c r="A102" s="210" t="s">
        <v>1909</v>
      </c>
      <c r="B102" s="194" t="s">
        <v>935</v>
      </c>
      <c r="C102" s="194" t="s">
        <v>759</v>
      </c>
      <c r="D102" s="211">
        <v>536111</v>
      </c>
      <c r="E102" s="211">
        <v>569913</v>
      </c>
      <c r="I102" s="194" t="s">
        <v>1583</v>
      </c>
      <c r="J102" s="194" t="s">
        <v>1680</v>
      </c>
      <c r="K102" s="194" t="s">
        <v>1683</v>
      </c>
    </row>
    <row r="103" spans="1:11" x14ac:dyDescent="0.2">
      <c r="A103" s="210" t="s">
        <v>1910</v>
      </c>
      <c r="B103" s="194" t="s">
        <v>936</v>
      </c>
      <c r="C103" s="194" t="s">
        <v>770</v>
      </c>
      <c r="D103" s="211">
        <v>5960</v>
      </c>
      <c r="E103" s="211">
        <v>5961</v>
      </c>
      <c r="I103" s="194" t="s">
        <v>1684</v>
      </c>
      <c r="J103" s="194" t="s">
        <v>1685</v>
      </c>
      <c r="K103" s="194" t="s">
        <v>1686</v>
      </c>
    </row>
    <row r="104" spans="1:11" x14ac:dyDescent="0.2">
      <c r="A104" s="210" t="s">
        <v>1911</v>
      </c>
      <c r="B104" s="194" t="s">
        <v>937</v>
      </c>
      <c r="C104" s="194" t="s">
        <v>758</v>
      </c>
      <c r="D104" s="211">
        <v>7256</v>
      </c>
      <c r="E104" s="211">
        <v>7565</v>
      </c>
      <c r="I104" s="194" t="s">
        <v>1684</v>
      </c>
      <c r="J104" s="194" t="s">
        <v>1685</v>
      </c>
      <c r="K104" s="194" t="s">
        <v>1687</v>
      </c>
    </row>
    <row r="105" spans="1:11" x14ac:dyDescent="0.2">
      <c r="A105" s="210" t="s">
        <v>1912</v>
      </c>
      <c r="B105" s="194" t="s">
        <v>938</v>
      </c>
      <c r="C105" s="194" t="s">
        <v>779</v>
      </c>
      <c r="D105" s="211">
        <v>4412</v>
      </c>
      <c r="E105" s="211">
        <v>4180</v>
      </c>
      <c r="I105" s="194" t="s">
        <v>1684</v>
      </c>
      <c r="J105" s="194" t="s">
        <v>1688</v>
      </c>
      <c r="K105" s="194" t="s">
        <v>1689</v>
      </c>
    </row>
    <row r="106" spans="1:11" x14ac:dyDescent="0.2">
      <c r="A106" s="210" t="s">
        <v>1913</v>
      </c>
      <c r="B106" s="194" t="s">
        <v>939</v>
      </c>
      <c r="C106" s="194" t="s">
        <v>767</v>
      </c>
      <c r="D106" s="211">
        <v>23171</v>
      </c>
      <c r="E106" s="211">
        <v>23573</v>
      </c>
      <c r="I106" s="194" t="s">
        <v>1684</v>
      </c>
      <c r="J106" s="194" t="s">
        <v>1688</v>
      </c>
      <c r="K106" s="194" t="s">
        <v>1690</v>
      </c>
    </row>
    <row r="107" spans="1:11" x14ac:dyDescent="0.2">
      <c r="A107" s="210" t="s">
        <v>1914</v>
      </c>
      <c r="B107" s="194" t="s">
        <v>940</v>
      </c>
      <c r="C107" s="194" t="s">
        <v>770</v>
      </c>
      <c r="D107" s="211">
        <v>4229</v>
      </c>
      <c r="E107" s="211">
        <v>5482</v>
      </c>
      <c r="I107" s="194" t="s">
        <v>1684</v>
      </c>
      <c r="J107" s="194" t="s">
        <v>1688</v>
      </c>
      <c r="K107" s="194" t="s">
        <v>1691</v>
      </c>
    </row>
    <row r="108" spans="1:11" x14ac:dyDescent="0.2">
      <c r="A108" s="210" t="s">
        <v>1915</v>
      </c>
      <c r="B108" s="194" t="s">
        <v>941</v>
      </c>
      <c r="C108" s="194" t="s">
        <v>785</v>
      </c>
      <c r="D108" s="211">
        <v>6156</v>
      </c>
      <c r="E108" s="211">
        <v>6702</v>
      </c>
      <c r="I108" s="194" t="s">
        <v>1684</v>
      </c>
      <c r="J108" s="194" t="s">
        <v>1692</v>
      </c>
      <c r="K108" s="194" t="s">
        <v>1693</v>
      </c>
    </row>
    <row r="109" spans="1:11" x14ac:dyDescent="0.2">
      <c r="A109" s="210" t="s">
        <v>1916</v>
      </c>
      <c r="B109" s="194" t="s">
        <v>942</v>
      </c>
      <c r="C109" s="194" t="s">
        <v>758</v>
      </c>
      <c r="D109" s="211">
        <v>34182</v>
      </c>
      <c r="E109" s="211">
        <v>37518</v>
      </c>
      <c r="I109" s="194" t="s">
        <v>1684</v>
      </c>
      <c r="J109" s="194" t="s">
        <v>1692</v>
      </c>
      <c r="K109" s="194" t="s">
        <v>1580</v>
      </c>
    </row>
    <row r="110" spans="1:11" x14ac:dyDescent="0.2">
      <c r="A110" s="210" t="s">
        <v>1917</v>
      </c>
      <c r="B110" s="194" t="s">
        <v>943</v>
      </c>
      <c r="C110" s="194" t="s">
        <v>811</v>
      </c>
      <c r="D110" s="211">
        <v>17325</v>
      </c>
      <c r="E110" s="211">
        <v>19069</v>
      </c>
      <c r="I110" s="194" t="s">
        <v>1684</v>
      </c>
      <c r="J110" s="194" t="s">
        <v>1692</v>
      </c>
      <c r="K110" s="194" t="s">
        <v>1694</v>
      </c>
    </row>
    <row r="111" spans="1:11" x14ac:dyDescent="0.2">
      <c r="A111" s="210" t="s">
        <v>1918</v>
      </c>
      <c r="B111" s="194" t="s">
        <v>944</v>
      </c>
      <c r="C111" s="194" t="s">
        <v>770</v>
      </c>
      <c r="D111" s="211">
        <v>13446</v>
      </c>
      <c r="E111" s="211">
        <v>13799</v>
      </c>
      <c r="I111" s="194" t="s">
        <v>1684</v>
      </c>
      <c r="J111" s="194" t="s">
        <v>1692</v>
      </c>
      <c r="K111" s="194" t="s">
        <v>1581</v>
      </c>
    </row>
    <row r="112" spans="1:11" x14ac:dyDescent="0.2">
      <c r="A112" s="210" t="s">
        <v>1919</v>
      </c>
      <c r="B112" s="194" t="s">
        <v>945</v>
      </c>
      <c r="C112" s="194" t="s">
        <v>808</v>
      </c>
      <c r="D112" s="211">
        <v>6924</v>
      </c>
      <c r="E112" s="211">
        <v>6627</v>
      </c>
      <c r="I112" s="194" t="s">
        <v>1684</v>
      </c>
      <c r="J112" s="194" t="s">
        <v>1695</v>
      </c>
      <c r="K112" s="194" t="s">
        <v>1696</v>
      </c>
    </row>
    <row r="113" spans="1:5" x14ac:dyDescent="0.2">
      <c r="A113" s="210" t="s">
        <v>1920</v>
      </c>
      <c r="B113" s="194" t="s">
        <v>946</v>
      </c>
      <c r="C113" s="194" t="s">
        <v>785</v>
      </c>
      <c r="D113" s="211">
        <v>5389</v>
      </c>
      <c r="E113" s="211">
        <v>6151</v>
      </c>
    </row>
    <row r="114" spans="1:5" x14ac:dyDescent="0.2">
      <c r="A114" s="210" t="s">
        <v>1921</v>
      </c>
      <c r="B114" s="194" t="s">
        <v>890</v>
      </c>
      <c r="C114" s="194" t="s">
        <v>758</v>
      </c>
      <c r="D114" s="211">
        <v>16105</v>
      </c>
      <c r="E114" s="211">
        <v>16548</v>
      </c>
    </row>
    <row r="115" spans="1:5" x14ac:dyDescent="0.2">
      <c r="A115" s="210" t="s">
        <v>1922</v>
      </c>
      <c r="B115" s="194" t="s">
        <v>947</v>
      </c>
      <c r="C115" s="194" t="s">
        <v>756</v>
      </c>
      <c r="D115" s="211">
        <v>17824</v>
      </c>
      <c r="E115" s="211">
        <v>19063</v>
      </c>
    </row>
    <row r="116" spans="1:5" x14ac:dyDescent="0.2">
      <c r="A116" s="210" t="s">
        <v>1923</v>
      </c>
      <c r="B116" s="194" t="s">
        <v>948</v>
      </c>
      <c r="C116" s="194" t="s">
        <v>779</v>
      </c>
      <c r="D116" s="211">
        <v>5417</v>
      </c>
      <c r="E116" s="211">
        <v>5525</v>
      </c>
    </row>
    <row r="117" spans="1:5" x14ac:dyDescent="0.2">
      <c r="A117" s="210" t="s">
        <v>1924</v>
      </c>
      <c r="B117" s="194" t="s">
        <v>949</v>
      </c>
      <c r="C117" s="194" t="s">
        <v>1014</v>
      </c>
      <c r="D117" s="211">
        <v>20257</v>
      </c>
      <c r="E117" s="211">
        <v>20088</v>
      </c>
    </row>
    <row r="118" spans="1:5" x14ac:dyDescent="0.2">
      <c r="A118" s="210" t="s">
        <v>1925</v>
      </c>
      <c r="B118" s="194" t="s">
        <v>781</v>
      </c>
      <c r="C118" s="194" t="s">
        <v>808</v>
      </c>
      <c r="D118" s="211">
        <v>4110</v>
      </c>
      <c r="E118" s="211">
        <v>4388</v>
      </c>
    </row>
    <row r="119" spans="1:5" x14ac:dyDescent="0.2">
      <c r="A119" s="210" t="s">
        <v>1926</v>
      </c>
      <c r="B119" s="194" t="s">
        <v>951</v>
      </c>
      <c r="C119" s="194" t="s">
        <v>801</v>
      </c>
      <c r="D119" s="211">
        <v>22586</v>
      </c>
      <c r="E119" s="211">
        <v>22394</v>
      </c>
    </row>
    <row r="120" spans="1:5" x14ac:dyDescent="0.2">
      <c r="A120" s="210" t="s">
        <v>1927</v>
      </c>
      <c r="B120" s="194" t="s">
        <v>952</v>
      </c>
      <c r="C120" s="194" t="s">
        <v>756</v>
      </c>
      <c r="D120" s="211">
        <v>28205</v>
      </c>
      <c r="E120" s="211">
        <v>30472</v>
      </c>
    </row>
    <row r="121" spans="1:5" x14ac:dyDescent="0.2">
      <c r="A121" s="210" t="s">
        <v>1928</v>
      </c>
      <c r="B121" s="194" t="s">
        <v>953</v>
      </c>
      <c r="C121" s="194" t="s">
        <v>759</v>
      </c>
      <c r="D121" s="211">
        <v>1332272</v>
      </c>
      <c r="E121" s="211">
        <v>1476491</v>
      </c>
    </row>
    <row r="122" spans="1:5" x14ac:dyDescent="0.2">
      <c r="A122" s="210" t="s">
        <v>1929</v>
      </c>
      <c r="B122" s="194" t="s">
        <v>954</v>
      </c>
      <c r="C122" s="194" t="s">
        <v>758</v>
      </c>
      <c r="D122" s="211">
        <v>29190</v>
      </c>
      <c r="E122" s="211">
        <v>33713</v>
      </c>
    </row>
    <row r="123" spans="1:5" x14ac:dyDescent="0.2">
      <c r="A123" s="210" t="s">
        <v>1930</v>
      </c>
      <c r="B123" s="194" t="s">
        <v>955</v>
      </c>
      <c r="C123" s="194" t="s">
        <v>758</v>
      </c>
      <c r="D123" s="211">
        <v>7027</v>
      </c>
      <c r="E123" s="211">
        <v>7466</v>
      </c>
    </row>
    <row r="124" spans="1:5" x14ac:dyDescent="0.2">
      <c r="A124" s="210" t="s">
        <v>1931</v>
      </c>
      <c r="B124" s="194" t="s">
        <v>956</v>
      </c>
      <c r="C124" s="194" t="s">
        <v>810</v>
      </c>
      <c r="D124" s="211">
        <v>17893</v>
      </c>
      <c r="E124" s="211">
        <v>19279</v>
      </c>
    </row>
    <row r="125" spans="1:5" x14ac:dyDescent="0.2">
      <c r="A125" s="210" t="s">
        <v>1932</v>
      </c>
      <c r="B125" s="194" t="s">
        <v>958</v>
      </c>
      <c r="C125" s="194" t="s">
        <v>759</v>
      </c>
      <c r="D125" s="211">
        <v>68519</v>
      </c>
      <c r="E125" s="211">
        <v>64806</v>
      </c>
    </row>
    <row r="126" spans="1:5" x14ac:dyDescent="0.2">
      <c r="A126" s="210" t="s">
        <v>1933</v>
      </c>
      <c r="B126" s="194" t="s">
        <v>891</v>
      </c>
      <c r="C126" s="194" t="s">
        <v>808</v>
      </c>
      <c r="D126" s="211">
        <v>18952</v>
      </c>
      <c r="E126" s="211">
        <v>18341</v>
      </c>
    </row>
    <row r="127" spans="1:5" x14ac:dyDescent="0.2">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x14ac:dyDescent="0.25">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25">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25">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25">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25">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25">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25">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25">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25">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25">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25">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25">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25">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25">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25">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25">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25">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25">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25">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25">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25">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25">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25">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25">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25">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25">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25">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25">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25">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25">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25">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25">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25">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25">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25">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25">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25">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25">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25">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25">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25">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25">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25">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25">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25">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25">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25">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25">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25">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25">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25">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25">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25">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25">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25">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25">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25">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25">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25">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25">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25">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25">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25">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25">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25">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25">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25">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25">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25">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25">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25">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25">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25">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25">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25">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25">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25">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25">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25">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25">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25">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25">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25">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25">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25">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25">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25">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25">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25">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25">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25">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25">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25">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25">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25">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25">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25">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25">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25">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25">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25">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25">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25">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25">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25">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25">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25">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25">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25">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25">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25">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25">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25">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25">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25">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25">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25">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25">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25">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25">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25">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25">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25">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25">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25">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25">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25">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25">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25">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25">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25">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25">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25">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25">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25">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25">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25">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25">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25">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25">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25">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25">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25">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25">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25">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25">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25">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25">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25">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25">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25">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25">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25">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25">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25">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25">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25">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25">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25">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25">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25">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25">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25">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25">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25">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25">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25">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25">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25">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25">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25">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25">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25">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25">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25">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25">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25">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25">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25">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25">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25">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25">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25">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25">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25">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25">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25">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25">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25">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25">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25">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25">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25">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25">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25">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25">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25">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25">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25">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25">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25">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25">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25">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25">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25">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25">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25">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25">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25">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25">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25">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25">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25">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25">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25">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25">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25">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25">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25">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25">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25">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25">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25">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25">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25">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25">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25">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25">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25">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25">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25">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25">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25">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25">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25">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25">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25">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25">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25">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25">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25">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25">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25">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25">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25">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25">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25">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25">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25">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25">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25">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25">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25">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25">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25">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25">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25">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25">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25">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25">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25">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25">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25">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25">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25">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25">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25">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25">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25">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25">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25">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25">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25">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25">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25">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25">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25">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25">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25">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25">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25">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25">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25">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25">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25">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25">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25">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25">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25">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25">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25">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25">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25">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25">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25">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25">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25">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25">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25">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25">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25">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25">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25">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25">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25">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25">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25">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25">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25">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25">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25">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25">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25">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25">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25">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25">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25">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25">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25">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25">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25">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25">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25">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25">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25">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25">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25">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25">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25">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25">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25">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25">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25">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25">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25">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25">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25">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25">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25">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25">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25">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25">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25">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25">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25">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25">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25">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25">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25">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25">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25">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25">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25">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25">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25">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25">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25">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25">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25">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25">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25">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25">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25">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25">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25">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25">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25">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25">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25">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25">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25">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25">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25">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25">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25">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25">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25">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25">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25">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25">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25">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25">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25">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25">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25">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25">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25">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25">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25">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25">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25">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25">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25">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25">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25">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25">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25">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25">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25">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25">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25">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25">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25">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25">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25">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25">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25">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25">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25">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25">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25">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25">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25">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25">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25">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25">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25">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25">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25">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25">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25">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25">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25">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25">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25">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25">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25">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25">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25">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25">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25">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25">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25">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25">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25">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25">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25">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25">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25">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25">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25">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25">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25">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25">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25">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25">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25">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25">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25">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25">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25">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25">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25">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25">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25">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25">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25">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25">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25">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25">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25">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25">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25">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25">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25">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25">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25">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25">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25">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25">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25">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25">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25">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25">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25">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25">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25">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25">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25">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25">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25">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25">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25">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25">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25">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25">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25">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25">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25">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25">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25">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25">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25">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25">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25">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25">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25">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25">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25">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25">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25">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25">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25">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25">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25">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25">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25">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25">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25">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25">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25">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25">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25">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25">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25">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25">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25">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25">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25">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25">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25">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25">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25">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25">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25">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25">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25">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25">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25">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25">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25">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25">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25">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25">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25">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25">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25">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25">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25">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25">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25">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25">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25">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25">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25">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25">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25">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25">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25">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25">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25">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25">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25">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25">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25">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25">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25">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25">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25">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25">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25">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25">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25">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25">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25">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25">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25">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25">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25">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25">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25">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25">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25">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25">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25">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25">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25">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25">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25">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25">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25">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25">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25">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25">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25">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25">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25">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25">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25">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25">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25">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25">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25">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25">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25">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25">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25">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25">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25">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25">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25">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25">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25">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25">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25">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25">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25">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25">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25">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25">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25">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25">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25">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25">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25">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25">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25">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25">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25">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25">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25">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25">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25">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25">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25">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25">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25">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25">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25">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25">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25">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25">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25">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25">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25">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25">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25">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25">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25">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25">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25">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25">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25">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25">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25">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25">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25">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25">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25">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25">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25">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25">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25">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25">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25">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25">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25">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25">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25">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25">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25">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25">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25">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25">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25">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25">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25">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25">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25">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25">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25">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25">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25">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25">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25">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25">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25">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25">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25">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25">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25">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25">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25">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25">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25">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25">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25">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25">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25">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25">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25">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25">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25">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25">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25">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25">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25">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25">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25">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25">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25">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25">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25">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25">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25">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25">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25">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25">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25">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25">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25">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25">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25">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25">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25">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25">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25">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25">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25">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25">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25">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25">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25">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25">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25">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25">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25">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25">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25">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25">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25">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25">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25">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25">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25">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25">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25">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25">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25">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25">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25">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25">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25">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25">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25">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25">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25">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25">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25">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25">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25">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25">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25">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25">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25">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25">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25">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25">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25">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25">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25">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25">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25">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25">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25">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25">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25">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25">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25">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25">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25">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25">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25">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25">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25">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25">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25">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25">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25">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25">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25">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25">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25">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25">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25">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25">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25">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25">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25">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25">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25">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25">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25">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25">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25">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25">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25">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25">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25">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25">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25">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25">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25">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25">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25">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25">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25">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25">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25">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25">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25">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25">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25">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25">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25">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25">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25">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25">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25">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25">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25">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25">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25">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25">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25">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25">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25">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25">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25">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25">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25">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25">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25">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25">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25">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25">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25">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25">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25">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25">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25">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25">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25">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25">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25">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25">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25">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25">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25">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25">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25">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25">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25">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25">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25">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25">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25">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25">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25">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25">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25">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25">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25">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25">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25">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25">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25">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25">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25">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25">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25">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25">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25">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25">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25">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25">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25">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25">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25">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25">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25">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25">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25">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25">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25">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25">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25">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25">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25">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25">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25">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25">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25">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25">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25">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25">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25">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25">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25">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25">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25">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25">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25">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25">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25">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25">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25">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25">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25">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25">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25">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25">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25">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25">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25">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25">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25">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25">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25">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25">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25">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25">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25">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25">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25">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25">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25">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25">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25">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25">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25">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25">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25">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25">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25">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25">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25">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25">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25">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25">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25">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25">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25">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25">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25">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25">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25">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25">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25">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25">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25">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25">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25">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25">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25">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25">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25">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25">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25">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25">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25">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25">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25">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25">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25">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25">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25">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25">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25">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25">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25">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25">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25">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25">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25">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25">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25">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25">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25">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25">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25">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25">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25">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25">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25">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25">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25">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25">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25">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25">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25">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25">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25">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25">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25">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25">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25">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25">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25">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25">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25">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25">
      <c r="C1002" s="206"/>
      <c r="D1002" s="206"/>
      <c r="E1002" s="206"/>
      <c r="F1002" s="206"/>
      <c r="G1002" s="206"/>
      <c r="H1002" s="206"/>
      <c r="I1002" s="206"/>
      <c r="J1002" s="206"/>
      <c r="K1002" s="206"/>
      <c r="L1002" s="206"/>
      <c r="M1002" s="206"/>
      <c r="N1002" s="206"/>
      <c r="O1002" s="206"/>
      <c r="P1002" s="206"/>
      <c r="Q1002" s="206"/>
    </row>
    <row r="1003" spans="1:19" x14ac:dyDescent="0.25">
      <c r="C1003" s="206"/>
      <c r="D1003" s="206"/>
      <c r="E1003" s="206"/>
      <c r="F1003" s="206"/>
      <c r="G1003" s="206"/>
      <c r="H1003" s="206"/>
      <c r="I1003" s="206"/>
      <c r="J1003" s="206"/>
      <c r="K1003" s="206"/>
      <c r="L1003" s="206"/>
      <c r="M1003" s="206"/>
      <c r="N1003" s="206"/>
      <c r="O1003" s="206"/>
      <c r="P1003" s="206"/>
      <c r="Q1003" s="206"/>
    </row>
    <row r="1004" spans="1:19" x14ac:dyDescent="0.25">
      <c r="C1004" s="206"/>
      <c r="D1004" s="206"/>
      <c r="E1004" s="206"/>
      <c r="F1004" s="206"/>
      <c r="G1004" s="206"/>
      <c r="H1004" s="206"/>
      <c r="I1004" s="206"/>
      <c r="J1004" s="206"/>
      <c r="K1004" s="206"/>
      <c r="L1004" s="206"/>
      <c r="M1004" s="206"/>
      <c r="N1004" s="206"/>
      <c r="O1004" s="206"/>
      <c r="P1004" s="206"/>
      <c r="Q1004" s="206"/>
    </row>
    <row r="1005" spans="1:19" x14ac:dyDescent="0.25">
      <c r="C1005" s="206"/>
      <c r="D1005" s="206"/>
      <c r="E1005" s="206"/>
      <c r="F1005" s="206"/>
      <c r="G1005" s="206"/>
      <c r="H1005" s="206"/>
      <c r="I1005" s="206"/>
      <c r="J1005" s="206"/>
      <c r="K1005" s="206"/>
      <c r="L1005" s="206"/>
      <c r="M1005" s="206"/>
      <c r="N1005" s="206"/>
      <c r="O1005" s="206"/>
      <c r="P1005" s="206"/>
      <c r="Q1005" s="206"/>
    </row>
    <row r="1006" spans="1:19" x14ac:dyDescent="0.25">
      <c r="C1006" s="206"/>
      <c r="D1006" s="206"/>
      <c r="E1006" s="206"/>
      <c r="F1006" s="206"/>
      <c r="G1006" s="206"/>
      <c r="H1006" s="206"/>
      <c r="I1006" s="206"/>
      <c r="J1006" s="206"/>
      <c r="K1006" s="206"/>
      <c r="L1006" s="206"/>
      <c r="M1006" s="206"/>
      <c r="N1006" s="206"/>
      <c r="O1006" s="206"/>
      <c r="P1006" s="206"/>
      <c r="Q1006" s="206"/>
    </row>
    <row r="1007" spans="1:19" x14ac:dyDescent="0.25">
      <c r="C1007" s="206"/>
      <c r="D1007" s="206"/>
      <c r="E1007" s="206"/>
      <c r="F1007" s="206"/>
      <c r="G1007" s="206"/>
      <c r="H1007" s="206"/>
      <c r="I1007" s="206"/>
      <c r="J1007" s="206"/>
      <c r="K1007" s="206"/>
      <c r="L1007" s="206"/>
      <c r="M1007" s="206"/>
      <c r="N1007" s="206"/>
      <c r="O1007" s="206"/>
      <c r="P1007" s="206"/>
      <c r="Q1007" s="206"/>
    </row>
    <row r="1008" spans="1:19" x14ac:dyDescent="0.25">
      <c r="C1008" s="206"/>
      <c r="D1008" s="206"/>
      <c r="E1008" s="206"/>
      <c r="F1008" s="206"/>
      <c r="G1008" s="206"/>
      <c r="H1008" s="206"/>
      <c r="I1008" s="206"/>
      <c r="J1008" s="206"/>
      <c r="K1008" s="206"/>
      <c r="L1008" s="206"/>
      <c r="M1008" s="206"/>
      <c r="N1008" s="206"/>
      <c r="O1008" s="206"/>
      <c r="P1008" s="206"/>
      <c r="Q1008" s="206"/>
    </row>
    <row r="1009" spans="3:17" x14ac:dyDescent="0.25">
      <c r="C1009" s="206"/>
      <c r="D1009" s="206"/>
      <c r="E1009" s="206"/>
      <c r="F1009" s="206"/>
      <c r="G1009" s="206"/>
      <c r="H1009" s="206"/>
      <c r="I1009" s="206"/>
      <c r="J1009" s="206"/>
      <c r="K1009" s="206"/>
      <c r="L1009" s="206"/>
      <c r="M1009" s="206"/>
      <c r="N1009" s="206"/>
      <c r="O1009" s="206"/>
      <c r="P1009" s="206"/>
      <c r="Q1009" s="206"/>
    </row>
    <row r="1010" spans="3:17" x14ac:dyDescent="0.25">
      <c r="C1010" s="206"/>
      <c r="D1010" s="206"/>
      <c r="E1010" s="206"/>
      <c r="F1010" s="206"/>
      <c r="G1010" s="206"/>
      <c r="H1010" s="206"/>
      <c r="I1010" s="206"/>
      <c r="J1010" s="206"/>
      <c r="K1010" s="206"/>
      <c r="L1010" s="206"/>
      <c r="M1010" s="206"/>
      <c r="N1010" s="206"/>
      <c r="O1010" s="206"/>
      <c r="P1010" s="206"/>
      <c r="Q1010" s="206"/>
    </row>
    <row r="1011" spans="3:17" x14ac:dyDescent="0.25">
      <c r="C1011" s="206"/>
      <c r="D1011" s="206"/>
      <c r="E1011" s="206"/>
      <c r="F1011" s="206"/>
      <c r="G1011" s="206"/>
      <c r="H1011" s="206"/>
      <c r="I1011" s="206"/>
      <c r="J1011" s="206"/>
      <c r="K1011" s="206"/>
      <c r="L1011" s="206"/>
      <c r="M1011" s="206"/>
      <c r="N1011" s="206"/>
      <c r="O1011" s="206"/>
      <c r="P1011" s="206"/>
      <c r="Q1011" s="206"/>
    </row>
    <row r="1012" spans="3:17" x14ac:dyDescent="0.25">
      <c r="C1012" s="206"/>
      <c r="D1012" s="206"/>
      <c r="E1012" s="206"/>
      <c r="F1012" s="206"/>
      <c r="G1012" s="206"/>
      <c r="H1012" s="206"/>
      <c r="I1012" s="206"/>
      <c r="J1012" s="206"/>
      <c r="K1012" s="206"/>
      <c r="L1012" s="206"/>
      <c r="M1012" s="206"/>
      <c r="N1012" s="206"/>
      <c r="O1012" s="206"/>
      <c r="P1012" s="206"/>
      <c r="Q1012" s="206"/>
    </row>
    <row r="1013" spans="3:17" x14ac:dyDescent="0.25">
      <c r="C1013" s="206"/>
      <c r="D1013" s="206"/>
      <c r="E1013" s="206"/>
      <c r="F1013" s="206"/>
      <c r="G1013" s="206"/>
      <c r="H1013" s="206"/>
      <c r="I1013" s="206"/>
      <c r="J1013" s="206"/>
      <c r="K1013" s="206"/>
      <c r="L1013" s="206"/>
      <c r="M1013" s="206"/>
      <c r="N1013" s="206"/>
      <c r="O1013" s="206"/>
      <c r="P1013" s="206"/>
      <c r="Q1013" s="206"/>
    </row>
    <row r="1014" spans="3:17" x14ac:dyDescent="0.25">
      <c r="C1014" s="206"/>
      <c r="D1014" s="206"/>
      <c r="E1014" s="206"/>
      <c r="F1014" s="206"/>
      <c r="G1014" s="206"/>
      <c r="H1014" s="206"/>
      <c r="I1014" s="206"/>
      <c r="J1014" s="206"/>
      <c r="K1014" s="206"/>
      <c r="L1014" s="206"/>
      <c r="M1014" s="206"/>
      <c r="N1014" s="206"/>
      <c r="O1014" s="206"/>
      <c r="P1014" s="206"/>
      <c r="Q1014" s="206"/>
    </row>
    <row r="1015" spans="3:17" x14ac:dyDescent="0.25">
      <c r="C1015" s="206"/>
      <c r="D1015" s="206"/>
      <c r="E1015" s="206"/>
      <c r="F1015" s="206"/>
      <c r="G1015" s="206"/>
      <c r="H1015" s="206"/>
      <c r="I1015" s="206"/>
      <c r="J1015" s="206"/>
      <c r="K1015" s="206"/>
      <c r="L1015" s="206"/>
      <c r="M1015" s="206"/>
      <c r="N1015" s="206"/>
      <c r="O1015" s="206"/>
      <c r="P1015" s="206"/>
      <c r="Q1015" s="206"/>
    </row>
    <row r="1016" spans="3:17" x14ac:dyDescent="0.25">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25">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131327591</v>
      </c>
      <c r="CC2">
        <f>FU!AB80</f>
        <v>-1</v>
      </c>
      <c r="CD2">
        <f>FU!AD80</f>
        <v>0</v>
      </c>
      <c r="CE2">
        <f>FU!U84</f>
        <v>2</v>
      </c>
      <c r="CF2">
        <f>FU!W85</f>
        <v>59252000</v>
      </c>
      <c r="CG2">
        <f>FU!W87</f>
        <v>0</v>
      </c>
      <c r="CH2" t="e">
        <f>FU!AB84</f>
        <v>#DIV/0!</v>
      </c>
      <c r="CI2">
        <f>FU!AD84</f>
        <v>0</v>
      </c>
      <c r="CJ2">
        <f>FU!U88</f>
        <v>2</v>
      </c>
      <c r="CK2">
        <f>FU!W89</f>
        <v>33400000</v>
      </c>
      <c r="CL2">
        <f>FU!W91</f>
        <v>0</v>
      </c>
      <c r="CM2" t="e">
        <f>FU!AB88</f>
        <v>#DIV/0!</v>
      </c>
      <c r="CN2">
        <f>FU!AD88</f>
        <v>0</v>
      </c>
      <c r="CO2">
        <f>FU!U92</f>
        <v>0</v>
      </c>
      <c r="CP2" t="str">
        <f>FU!W92</f>
        <v>N/A</v>
      </c>
      <c r="CQ2" t="str">
        <f>FU!AB92</f>
        <v>N/A</v>
      </c>
      <c r="CR2">
        <f>FU!AD92</f>
        <v>0</v>
      </c>
      <c r="CS2">
        <f>FU!U96</f>
        <v>1</v>
      </c>
      <c r="CT2">
        <f>FU!U97</f>
        <v>2</v>
      </c>
      <c r="CU2">
        <f>FU!U98</f>
        <v>2</v>
      </c>
      <c r="CV2">
        <f>FU!X96</f>
        <v>130013518.95</v>
      </c>
      <c r="CW2">
        <f>FU!X97</f>
        <v>136514195</v>
      </c>
      <c r="CX2">
        <f>FU!X98</f>
        <v>143339903</v>
      </c>
      <c r="CY2">
        <f>FU!AB96</f>
        <v>-1.0006062244757086E-2</v>
      </c>
      <c r="CZ2">
        <f>FU!AB97</f>
        <v>5.0000000788379628E-2</v>
      </c>
      <c r="DA2">
        <f>FU!AB98</f>
        <v>4.9999987180820327E-2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97927591</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2</v>
      </c>
      <c r="EB2">
        <f>FU!U121</f>
        <v>2</v>
      </c>
      <c r="EC2">
        <f>FU!X119</f>
        <v>130013519</v>
      </c>
      <c r="ED2">
        <f>FU!X120</f>
        <v>136514195</v>
      </c>
      <c r="EE2">
        <f>FU!X121</f>
        <v>143339903</v>
      </c>
      <c r="EF2">
        <f>FU!AB119</f>
        <v>-1.0006061864029747E-2</v>
      </c>
      <c r="EG2">
        <f>FU!AB120</f>
        <v>5.0000000384575305E-2</v>
      </c>
      <c r="EH2">
        <f>FU!AB121</f>
        <v>4.9999987180820327E-2</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131327591</v>
      </c>
      <c r="FJ2">
        <f>FU!W143</f>
        <v>131327591</v>
      </c>
      <c r="FK2" s="242">
        <f>FU!AB140</f>
        <v>0</v>
      </c>
      <c r="FL2">
        <f>FU!AD140</f>
        <v>0</v>
      </c>
      <c r="FM2">
        <f>FU!U144</f>
        <v>2</v>
      </c>
      <c r="FN2">
        <f>FU!W145</f>
        <v>131327591</v>
      </c>
      <c r="FO2">
        <f>FU!W147</f>
        <v>16200000</v>
      </c>
      <c r="FP2">
        <f>FU!AB144</f>
        <v>0.12335564732928056</v>
      </c>
      <c r="FQ2">
        <f>FU!AD144</f>
        <v>0</v>
      </c>
      <c r="FR2" t="e">
        <f>FU!U148</f>
        <v>#DIV/0!</v>
      </c>
      <c r="FS2">
        <f>FU!W149</f>
        <v>0</v>
      </c>
      <c r="FT2">
        <f>FU!W151</f>
        <v>52021041</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131327591</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'CRI-M'!P2</f>
        <v>14545000</v>
      </c>
    </row>
    <row r="5" spans="1:221" x14ac:dyDescent="0.25">
      <c r="A5">
        <v>1100</v>
      </c>
      <c r="B5" t="s">
        <v>509</v>
      </c>
      <c r="D5" s="109">
        <f>'CRI-M'!P3</f>
        <v>10000</v>
      </c>
    </row>
    <row r="6" spans="1:221" x14ac:dyDescent="0.25">
      <c r="A6">
        <v>1101</v>
      </c>
      <c r="B6" t="s">
        <v>432</v>
      </c>
      <c r="C6">
        <v>11</v>
      </c>
      <c r="D6" s="109">
        <f>'CRI-M'!P4</f>
        <v>10000</v>
      </c>
    </row>
    <row r="7" spans="1:221" x14ac:dyDescent="0.25">
      <c r="A7">
        <v>1200</v>
      </c>
      <c r="B7" t="s">
        <v>510</v>
      </c>
      <c r="D7" s="109">
        <f>'CRI-M'!P5</f>
        <v>14360000</v>
      </c>
    </row>
    <row r="8" spans="1:221" x14ac:dyDescent="0.25">
      <c r="A8">
        <v>1201</v>
      </c>
      <c r="B8" t="s">
        <v>433</v>
      </c>
      <c r="C8">
        <v>11</v>
      </c>
      <c r="D8" s="109">
        <f>'CRI-M'!P6</f>
        <v>14030000</v>
      </c>
    </row>
    <row r="9" spans="1:221" x14ac:dyDescent="0.25">
      <c r="A9">
        <v>1202</v>
      </c>
      <c r="B9" t="s">
        <v>511</v>
      </c>
      <c r="C9">
        <v>11</v>
      </c>
      <c r="D9" s="109">
        <f>'CRI-M'!P7</f>
        <v>330000</v>
      </c>
    </row>
    <row r="10" spans="1:221" x14ac:dyDescent="0.25">
      <c r="A10">
        <v>1203</v>
      </c>
      <c r="B10" t="s">
        <v>434</v>
      </c>
      <c r="C10">
        <v>11</v>
      </c>
      <c r="D10" s="109">
        <f>'CRI-M'!P8</f>
        <v>0</v>
      </c>
    </row>
    <row r="11" spans="1:221" x14ac:dyDescent="0.25">
      <c r="A11">
        <v>1300</v>
      </c>
      <c r="B11" t="s">
        <v>512</v>
      </c>
      <c r="D11" s="109">
        <f>'CRI-M'!P9</f>
        <v>0</v>
      </c>
    </row>
    <row r="12" spans="1:221" x14ac:dyDescent="0.25">
      <c r="A12">
        <v>1400</v>
      </c>
      <c r="B12" t="s">
        <v>513</v>
      </c>
      <c r="D12" s="109">
        <f>'CRI-M'!P10</f>
        <v>0</v>
      </c>
    </row>
    <row r="13" spans="1:221" x14ac:dyDescent="0.25">
      <c r="A13">
        <v>1500</v>
      </c>
      <c r="B13" t="s">
        <v>514</v>
      </c>
      <c r="D13" s="109">
        <f>'CRI-M'!P11</f>
        <v>0</v>
      </c>
    </row>
    <row r="14" spans="1:221" x14ac:dyDescent="0.25">
      <c r="A14">
        <v>1600</v>
      </c>
      <c r="B14" t="s">
        <v>515</v>
      </c>
      <c r="D14" s="109">
        <f>'CRI-M'!P12</f>
        <v>0</v>
      </c>
    </row>
    <row r="15" spans="1:221" x14ac:dyDescent="0.25">
      <c r="A15">
        <v>1700</v>
      </c>
      <c r="B15" t="s">
        <v>516</v>
      </c>
      <c r="D15" s="109">
        <f>'CRI-M'!P13</f>
        <v>175000</v>
      </c>
    </row>
    <row r="16" spans="1:221" x14ac:dyDescent="0.25">
      <c r="A16">
        <v>1701</v>
      </c>
      <c r="B16" t="s">
        <v>435</v>
      </c>
      <c r="C16">
        <v>11</v>
      </c>
      <c r="D16" s="109">
        <f>'CRI-M'!P14</f>
        <v>150000</v>
      </c>
    </row>
    <row r="17" spans="1:4" x14ac:dyDescent="0.25">
      <c r="A17">
        <v>1702</v>
      </c>
      <c r="B17" t="s">
        <v>517</v>
      </c>
      <c r="C17">
        <v>11</v>
      </c>
      <c r="D17" s="109">
        <f>'CRI-M'!P15</f>
        <v>0</v>
      </c>
    </row>
    <row r="18" spans="1:4" x14ac:dyDescent="0.25">
      <c r="A18">
        <v>1703</v>
      </c>
      <c r="B18" t="s">
        <v>436</v>
      </c>
      <c r="C18">
        <v>11</v>
      </c>
      <c r="D18" s="109">
        <f>'CRI-M'!P16</f>
        <v>15000</v>
      </c>
    </row>
    <row r="19" spans="1:4" x14ac:dyDescent="0.25">
      <c r="A19">
        <v>1704</v>
      </c>
      <c r="B19" t="s">
        <v>518</v>
      </c>
      <c r="C19">
        <v>11</v>
      </c>
      <c r="D19" s="109">
        <f>'CRI-M'!P17</f>
        <v>10000</v>
      </c>
    </row>
    <row r="20" spans="1:4" x14ac:dyDescent="0.25">
      <c r="A20">
        <v>1709</v>
      </c>
      <c r="B20" t="s">
        <v>437</v>
      </c>
      <c r="C20">
        <v>11</v>
      </c>
      <c r="D20" s="109">
        <f>'CRI-M'!P18</f>
        <v>0</v>
      </c>
    </row>
    <row r="21" spans="1:4" x14ac:dyDescent="0.25">
      <c r="A21">
        <v>1800</v>
      </c>
      <c r="B21" t="s">
        <v>519</v>
      </c>
      <c r="D21" s="109">
        <f>'CRI-M'!P19</f>
        <v>0</v>
      </c>
    </row>
    <row r="22" spans="1:4" x14ac:dyDescent="0.25">
      <c r="A22">
        <v>1801</v>
      </c>
      <c r="B22" t="s">
        <v>519</v>
      </c>
      <c r="C22">
        <v>11</v>
      </c>
      <c r="D22" s="109">
        <f>'CRI-M'!P20</f>
        <v>0</v>
      </c>
    </row>
    <row r="23" spans="1:4" x14ac:dyDescent="0.25">
      <c r="A23">
        <v>2000</v>
      </c>
      <c r="B23" t="s">
        <v>438</v>
      </c>
      <c r="D23" s="109">
        <f>'CRI-M'!P23</f>
        <v>0</v>
      </c>
    </row>
    <row r="24" spans="1:4" x14ac:dyDescent="0.25">
      <c r="A24">
        <v>2100</v>
      </c>
      <c r="B24" t="s">
        <v>520</v>
      </c>
      <c r="D24" s="109">
        <f>'CRI-M'!P24</f>
        <v>0</v>
      </c>
    </row>
    <row r="25" spans="1:4" x14ac:dyDescent="0.25">
      <c r="A25">
        <v>2200</v>
      </c>
      <c r="B25" t="s">
        <v>521</v>
      </c>
      <c r="D25" s="109">
        <f>'CRI-M'!P25</f>
        <v>0</v>
      </c>
    </row>
    <row r="26" spans="1:4" x14ac:dyDescent="0.25">
      <c r="A26">
        <v>2300</v>
      </c>
      <c r="B26" t="s">
        <v>522</v>
      </c>
      <c r="D26" s="109">
        <f>'CRI-M'!P26</f>
        <v>0</v>
      </c>
    </row>
    <row r="27" spans="1:4" x14ac:dyDescent="0.25">
      <c r="A27">
        <v>2400</v>
      </c>
      <c r="B27" t="s">
        <v>523</v>
      </c>
      <c r="D27" s="109">
        <f>'CRI-M'!P27</f>
        <v>0</v>
      </c>
    </row>
    <row r="28" spans="1:4" x14ac:dyDescent="0.25">
      <c r="A28">
        <v>2500</v>
      </c>
      <c r="B28" t="s">
        <v>524</v>
      </c>
      <c r="D28" s="109">
        <f>'CRI-M'!P28</f>
        <v>0</v>
      </c>
    </row>
    <row r="29" spans="1:4" x14ac:dyDescent="0.25">
      <c r="A29">
        <v>3000</v>
      </c>
      <c r="B29" t="s">
        <v>439</v>
      </c>
      <c r="D29" s="109">
        <f>'CRI-M'!P29</f>
        <v>293591</v>
      </c>
    </row>
    <row r="30" spans="1:4" x14ac:dyDescent="0.25">
      <c r="A30">
        <v>3100</v>
      </c>
      <c r="B30" t="s">
        <v>525</v>
      </c>
      <c r="D30" s="109">
        <f>'CRI-M'!P30</f>
        <v>293591</v>
      </c>
    </row>
    <row r="31" spans="1:4" x14ac:dyDescent="0.25">
      <c r="A31">
        <v>3101</v>
      </c>
      <c r="B31" t="s">
        <v>525</v>
      </c>
      <c r="C31">
        <v>11</v>
      </c>
      <c r="D31" s="109">
        <f>'CRI-M'!P31</f>
        <v>293591</v>
      </c>
    </row>
    <row r="32" spans="1:4" x14ac:dyDescent="0.25">
      <c r="A32">
        <v>4000</v>
      </c>
      <c r="B32" t="s">
        <v>440</v>
      </c>
      <c r="D32" s="109">
        <f>'CRI-M'!P34</f>
        <v>20849000</v>
      </c>
    </row>
    <row r="33" spans="1:4" x14ac:dyDescent="0.25">
      <c r="A33">
        <v>4100</v>
      </c>
      <c r="B33" t="s">
        <v>526</v>
      </c>
      <c r="D33" s="109">
        <f>'CRI-M'!P35</f>
        <v>1256000</v>
      </c>
    </row>
    <row r="34" spans="1:4" x14ac:dyDescent="0.25">
      <c r="A34">
        <v>4101</v>
      </c>
      <c r="B34" t="s">
        <v>527</v>
      </c>
      <c r="C34">
        <v>11</v>
      </c>
      <c r="D34" s="109">
        <f>'CRI-M'!P36</f>
        <v>216000</v>
      </c>
    </row>
    <row r="35" spans="1:4" x14ac:dyDescent="0.25">
      <c r="A35">
        <v>4102</v>
      </c>
      <c r="B35" t="s">
        <v>528</v>
      </c>
      <c r="C35">
        <v>11</v>
      </c>
      <c r="D35" s="109">
        <f>'CRI-M'!P37</f>
        <v>200000</v>
      </c>
    </row>
    <row r="36" spans="1:4" x14ac:dyDescent="0.25">
      <c r="A36">
        <v>4103</v>
      </c>
      <c r="B36" t="s">
        <v>529</v>
      </c>
      <c r="C36">
        <v>11</v>
      </c>
      <c r="D36" s="109">
        <f>'CRI-M'!P38</f>
        <v>840000</v>
      </c>
    </row>
    <row r="37" spans="1:4" x14ac:dyDescent="0.25">
      <c r="A37">
        <v>4104</v>
      </c>
      <c r="B37" t="s">
        <v>530</v>
      </c>
      <c r="C37">
        <v>11</v>
      </c>
      <c r="D37" s="109">
        <f>'CRI-M'!P39</f>
        <v>0</v>
      </c>
    </row>
    <row r="38" spans="1:4" x14ac:dyDescent="0.25">
      <c r="A38">
        <v>4200</v>
      </c>
      <c r="B38" t="s">
        <v>531</v>
      </c>
      <c r="D38" s="109">
        <f>'CRI-M'!P40</f>
        <v>0</v>
      </c>
    </row>
    <row r="39" spans="1:4" x14ac:dyDescent="0.25">
      <c r="A39">
        <v>4300</v>
      </c>
      <c r="B39" t="s">
        <v>532</v>
      </c>
      <c r="D39" s="109">
        <f>'CRI-M'!P41</f>
        <v>19395000</v>
      </c>
    </row>
    <row r="40" spans="1:4" x14ac:dyDescent="0.25">
      <c r="A40">
        <v>4301</v>
      </c>
      <c r="B40" t="s">
        <v>533</v>
      </c>
      <c r="C40">
        <v>11</v>
      </c>
      <c r="D40" s="109">
        <f>'CRI-M'!P42</f>
        <v>2000000</v>
      </c>
    </row>
    <row r="41" spans="1:4" x14ac:dyDescent="0.25">
      <c r="A41">
        <v>4302</v>
      </c>
      <c r="B41" t="s">
        <v>534</v>
      </c>
      <c r="C41">
        <v>11</v>
      </c>
      <c r="D41" s="109">
        <f>'CRI-M'!P43</f>
        <v>60000</v>
      </c>
    </row>
    <row r="42" spans="1:4" x14ac:dyDescent="0.25">
      <c r="A42">
        <v>4303</v>
      </c>
      <c r="B42" t="s">
        <v>535</v>
      </c>
      <c r="C42">
        <v>11</v>
      </c>
      <c r="D42" s="109">
        <f>'CRI-M'!P44</f>
        <v>240000</v>
      </c>
    </row>
    <row r="43" spans="1:4" x14ac:dyDescent="0.25">
      <c r="A43">
        <v>4304</v>
      </c>
      <c r="B43" t="s">
        <v>536</v>
      </c>
      <c r="C43">
        <v>11</v>
      </c>
      <c r="D43" s="109">
        <f>'CRI-M'!P45</f>
        <v>480000</v>
      </c>
    </row>
    <row r="44" spans="1:4" x14ac:dyDescent="0.25">
      <c r="A44">
        <v>4305</v>
      </c>
      <c r="B44" t="s">
        <v>537</v>
      </c>
      <c r="C44">
        <v>11</v>
      </c>
      <c r="D44" s="109">
        <f>'CRI-M'!P46</f>
        <v>0</v>
      </c>
    </row>
    <row r="45" spans="1:4" x14ac:dyDescent="0.25">
      <c r="A45">
        <v>4306</v>
      </c>
      <c r="B45" t="s">
        <v>538</v>
      </c>
      <c r="C45">
        <v>11</v>
      </c>
      <c r="D45" s="109">
        <f>'CRI-M'!P47</f>
        <v>480000</v>
      </c>
    </row>
    <row r="46" spans="1:4" x14ac:dyDescent="0.25">
      <c r="A46">
        <v>4307</v>
      </c>
      <c r="B46" t="s">
        <v>539</v>
      </c>
      <c r="C46">
        <v>11</v>
      </c>
      <c r="D46" s="109">
        <f>'CRI-M'!P48</f>
        <v>0</v>
      </c>
    </row>
    <row r="47" spans="1:4" x14ac:dyDescent="0.25">
      <c r="A47">
        <v>4308</v>
      </c>
      <c r="B47" t="s">
        <v>540</v>
      </c>
      <c r="C47">
        <v>11</v>
      </c>
      <c r="D47" s="109">
        <f>'CRI-M'!P49</f>
        <v>24000</v>
      </c>
    </row>
    <row r="48" spans="1:4" x14ac:dyDescent="0.25">
      <c r="A48">
        <v>4309</v>
      </c>
      <c r="B48" t="s">
        <v>541</v>
      </c>
      <c r="C48">
        <v>11</v>
      </c>
      <c r="D48" s="109">
        <f>'CRI-M'!P50</f>
        <v>1000</v>
      </c>
    </row>
    <row r="49" spans="1:4" x14ac:dyDescent="0.25">
      <c r="A49">
        <v>4310</v>
      </c>
      <c r="B49" t="s">
        <v>542</v>
      </c>
      <c r="C49">
        <v>11</v>
      </c>
      <c r="D49" s="109">
        <f>'CRI-M'!P51</f>
        <v>13100000</v>
      </c>
    </row>
    <row r="50" spans="1:4" x14ac:dyDescent="0.25">
      <c r="A50">
        <v>4311</v>
      </c>
      <c r="B50" t="s">
        <v>543</v>
      </c>
      <c r="C50">
        <v>11</v>
      </c>
      <c r="D50" s="109">
        <f>'CRI-M'!P52</f>
        <v>960000</v>
      </c>
    </row>
    <row r="51" spans="1:4" x14ac:dyDescent="0.25">
      <c r="A51">
        <v>4312</v>
      </c>
      <c r="B51" t="s">
        <v>544</v>
      </c>
      <c r="C51">
        <v>11</v>
      </c>
      <c r="D51" s="109">
        <f>'CRI-M'!P53</f>
        <v>10000</v>
      </c>
    </row>
    <row r="52" spans="1:4" x14ac:dyDescent="0.25">
      <c r="A52">
        <v>4313</v>
      </c>
      <c r="B52" t="s">
        <v>545</v>
      </c>
      <c r="C52">
        <v>11</v>
      </c>
      <c r="D52" s="109">
        <f>'CRI-M'!P54</f>
        <v>1200000</v>
      </c>
    </row>
    <row r="53" spans="1:4" x14ac:dyDescent="0.25">
      <c r="A53">
        <v>4314</v>
      </c>
      <c r="B53" t="s">
        <v>546</v>
      </c>
      <c r="C53">
        <v>11</v>
      </c>
      <c r="D53" s="109">
        <f>'CRI-M'!P55</f>
        <v>840000</v>
      </c>
    </row>
    <row r="54" spans="1:4" x14ac:dyDescent="0.25">
      <c r="A54">
        <v>4400</v>
      </c>
      <c r="B54" t="s">
        <v>547</v>
      </c>
      <c r="D54" s="109">
        <f>'CRI-M'!P56</f>
        <v>0</v>
      </c>
    </row>
    <row r="55" spans="1:4" x14ac:dyDescent="0.25">
      <c r="A55">
        <v>4401</v>
      </c>
      <c r="B55" t="s">
        <v>547</v>
      </c>
      <c r="C55">
        <v>11</v>
      </c>
      <c r="D55" s="109">
        <f>'CRI-M'!P57</f>
        <v>0</v>
      </c>
    </row>
    <row r="56" spans="1:4" x14ac:dyDescent="0.25">
      <c r="A56">
        <v>4500</v>
      </c>
      <c r="B56" t="s">
        <v>548</v>
      </c>
      <c r="D56" s="109">
        <f>'CRI-M'!P58</f>
        <v>198000</v>
      </c>
    </row>
    <row r="57" spans="1:4" x14ac:dyDescent="0.25">
      <c r="A57">
        <v>4501</v>
      </c>
      <c r="B57" t="s">
        <v>435</v>
      </c>
      <c r="C57">
        <v>11</v>
      </c>
      <c r="D57" s="109">
        <f>'CRI-M'!P59</f>
        <v>180000</v>
      </c>
    </row>
    <row r="58" spans="1:4" x14ac:dyDescent="0.25">
      <c r="A58">
        <v>4502</v>
      </c>
      <c r="B58" t="s">
        <v>517</v>
      </c>
      <c r="C58">
        <v>11</v>
      </c>
      <c r="D58" s="109">
        <f>'CRI-M'!P60</f>
        <v>0</v>
      </c>
    </row>
    <row r="59" spans="1:4" x14ac:dyDescent="0.25">
      <c r="A59">
        <v>4503</v>
      </c>
      <c r="B59" t="s">
        <v>436</v>
      </c>
      <c r="C59">
        <v>11</v>
      </c>
      <c r="D59" s="109">
        <f>'CRI-M'!P61</f>
        <v>18000</v>
      </c>
    </row>
    <row r="60" spans="1:4" x14ac:dyDescent="0.25">
      <c r="A60">
        <v>4504</v>
      </c>
      <c r="B60" t="s">
        <v>518</v>
      </c>
      <c r="C60">
        <v>11</v>
      </c>
      <c r="D60" s="109">
        <f>'CRI-M'!P62</f>
        <v>0</v>
      </c>
    </row>
    <row r="61" spans="1:4" x14ac:dyDescent="0.25">
      <c r="A61">
        <v>4509</v>
      </c>
      <c r="B61" t="s">
        <v>437</v>
      </c>
      <c r="C61">
        <v>11</v>
      </c>
      <c r="D61" s="109">
        <f>'CRI-M'!P63</f>
        <v>0</v>
      </c>
    </row>
    <row r="62" spans="1:4" x14ac:dyDescent="0.25">
      <c r="A62">
        <v>5000</v>
      </c>
      <c r="B62" t="s">
        <v>441</v>
      </c>
      <c r="D62" s="109">
        <f>'CRI-M'!P66</f>
        <v>480000</v>
      </c>
    </row>
    <row r="63" spans="1:4" x14ac:dyDescent="0.25">
      <c r="A63">
        <v>5100</v>
      </c>
      <c r="B63" t="s">
        <v>501</v>
      </c>
      <c r="D63" s="109">
        <f>'CRI-M'!P67</f>
        <v>480000</v>
      </c>
    </row>
    <row r="64" spans="1:4" x14ac:dyDescent="0.25">
      <c r="A64">
        <v>5101</v>
      </c>
      <c r="B64" t="s">
        <v>549</v>
      </c>
      <c r="C64">
        <v>11</v>
      </c>
      <c r="D64" s="109">
        <f>'CRI-M'!P68</f>
        <v>0</v>
      </c>
    </row>
    <row r="65" spans="1:4" x14ac:dyDescent="0.25">
      <c r="A65">
        <v>5102</v>
      </c>
      <c r="B65" t="s">
        <v>442</v>
      </c>
      <c r="C65">
        <v>11</v>
      </c>
      <c r="D65" s="109">
        <f>'CRI-M'!P69</f>
        <v>480000</v>
      </c>
    </row>
    <row r="66" spans="1:4" x14ac:dyDescent="0.25">
      <c r="A66">
        <v>5200</v>
      </c>
      <c r="B66" t="s">
        <v>550</v>
      </c>
      <c r="D66" s="109">
        <f>'CRI-M'!P70</f>
        <v>0</v>
      </c>
    </row>
    <row r="67" spans="1:4" x14ac:dyDescent="0.25">
      <c r="A67">
        <v>6000</v>
      </c>
      <c r="B67" t="s">
        <v>443</v>
      </c>
      <c r="D67" s="109">
        <f>'CRI-M'!P73</f>
        <v>508000</v>
      </c>
    </row>
    <row r="68" spans="1:4" x14ac:dyDescent="0.25">
      <c r="A68">
        <v>6100</v>
      </c>
      <c r="B68" t="s">
        <v>502</v>
      </c>
      <c r="D68" s="109">
        <f>'CRI-M'!P74</f>
        <v>490000</v>
      </c>
    </row>
    <row r="69" spans="1:4" x14ac:dyDescent="0.25">
      <c r="A69">
        <v>6101</v>
      </c>
      <c r="B69" t="s">
        <v>551</v>
      </c>
      <c r="C69">
        <v>11</v>
      </c>
      <c r="D69" s="109">
        <f>'CRI-M'!P75</f>
        <v>0</v>
      </c>
    </row>
    <row r="70" spans="1:4" x14ac:dyDescent="0.25">
      <c r="A70">
        <v>6102</v>
      </c>
      <c r="B70" t="s">
        <v>552</v>
      </c>
      <c r="C70">
        <v>11</v>
      </c>
      <c r="D70" s="109">
        <f>'CRI-M'!P76</f>
        <v>0</v>
      </c>
    </row>
    <row r="71" spans="1:4" x14ac:dyDescent="0.25">
      <c r="A71">
        <v>6103</v>
      </c>
      <c r="B71" t="s">
        <v>553</v>
      </c>
      <c r="C71">
        <v>11</v>
      </c>
      <c r="D71" s="109">
        <f>'CRI-M'!P77</f>
        <v>490000</v>
      </c>
    </row>
    <row r="72" spans="1:4" x14ac:dyDescent="0.25">
      <c r="A72">
        <v>6200</v>
      </c>
      <c r="B72" t="s">
        <v>554</v>
      </c>
      <c r="D72" s="109">
        <f>'CRI-M'!P78</f>
        <v>0</v>
      </c>
    </row>
    <row r="73" spans="1:4" x14ac:dyDescent="0.25">
      <c r="A73">
        <v>6201</v>
      </c>
      <c r="B73" t="s">
        <v>555</v>
      </c>
      <c r="C73">
        <v>11</v>
      </c>
      <c r="D73" s="109">
        <f>'CRI-M'!P79</f>
        <v>0</v>
      </c>
    </row>
    <row r="74" spans="1:4" x14ac:dyDescent="0.25">
      <c r="A74">
        <v>6202</v>
      </c>
      <c r="B74" t="s">
        <v>556</v>
      </c>
      <c r="C74">
        <v>11</v>
      </c>
      <c r="D74" s="109">
        <f>'CRI-M'!P80</f>
        <v>0</v>
      </c>
    </row>
    <row r="75" spans="1:4" x14ac:dyDescent="0.25">
      <c r="A75">
        <v>6300</v>
      </c>
      <c r="B75" t="s">
        <v>557</v>
      </c>
      <c r="D75" s="109">
        <f>'CRI-M'!P81</f>
        <v>18000</v>
      </c>
    </row>
    <row r="76" spans="1:4" x14ac:dyDescent="0.25">
      <c r="A76">
        <v>6301</v>
      </c>
      <c r="B76" t="s">
        <v>435</v>
      </c>
      <c r="C76">
        <v>11</v>
      </c>
      <c r="D76" s="109">
        <f>'CRI-M'!P82</f>
        <v>0</v>
      </c>
    </row>
    <row r="77" spans="1:4" x14ac:dyDescent="0.25">
      <c r="A77">
        <v>6302</v>
      </c>
      <c r="B77" t="s">
        <v>517</v>
      </c>
      <c r="C77">
        <v>11</v>
      </c>
      <c r="D77" s="109">
        <f>'CRI-M'!P83</f>
        <v>0</v>
      </c>
    </row>
    <row r="78" spans="1:4" x14ac:dyDescent="0.25">
      <c r="A78">
        <v>6303</v>
      </c>
      <c r="B78" t="s">
        <v>436</v>
      </c>
      <c r="C78">
        <v>11</v>
      </c>
      <c r="D78" s="109">
        <f>'CRI-M'!P84</f>
        <v>18000</v>
      </c>
    </row>
    <row r="79" spans="1:4" x14ac:dyDescent="0.25">
      <c r="A79">
        <v>6304</v>
      </c>
      <c r="B79" t="s">
        <v>518</v>
      </c>
      <c r="C79">
        <v>11</v>
      </c>
      <c r="D79" s="109">
        <f>'CRI-M'!P85</f>
        <v>0</v>
      </c>
    </row>
    <row r="80" spans="1:4" x14ac:dyDescent="0.25">
      <c r="A80">
        <v>6309</v>
      </c>
      <c r="B80" t="s">
        <v>437</v>
      </c>
      <c r="C80">
        <v>11</v>
      </c>
      <c r="D80" s="109">
        <f>'CRI-M'!P86</f>
        <v>0</v>
      </c>
    </row>
    <row r="81" spans="1:4" x14ac:dyDescent="0.25">
      <c r="A81">
        <v>7000</v>
      </c>
      <c r="B81" t="s">
        <v>445</v>
      </c>
      <c r="D81" s="109">
        <f>'CRI-M'!P89</f>
        <v>0</v>
      </c>
    </row>
    <row r="82" spans="1:4" x14ac:dyDescent="0.25">
      <c r="A82">
        <v>7100</v>
      </c>
      <c r="B82" t="s">
        <v>558</v>
      </c>
      <c r="D82" s="109">
        <f>'CRI-M'!P90</f>
        <v>0</v>
      </c>
    </row>
    <row r="83" spans="1:4" x14ac:dyDescent="0.25">
      <c r="A83">
        <v>7101</v>
      </c>
      <c r="B83" t="s">
        <v>558</v>
      </c>
      <c r="C83">
        <v>14</v>
      </c>
      <c r="D83" s="109">
        <f>'CRI-M'!P91</f>
        <v>0</v>
      </c>
    </row>
    <row r="84" spans="1:4" x14ac:dyDescent="0.25">
      <c r="A84">
        <v>7200</v>
      </c>
      <c r="B84" t="s">
        <v>559</v>
      </c>
      <c r="D84" s="109">
        <f>'CRI-M'!P92</f>
        <v>0</v>
      </c>
    </row>
    <row r="85" spans="1:4" x14ac:dyDescent="0.25">
      <c r="A85">
        <v>7300</v>
      </c>
      <c r="B85" t="s">
        <v>560</v>
      </c>
      <c r="D85" s="109">
        <f>'CRI-M'!P93</f>
        <v>0</v>
      </c>
    </row>
    <row r="86" spans="1:4" x14ac:dyDescent="0.25">
      <c r="A86">
        <v>7301</v>
      </c>
      <c r="B86" t="s">
        <v>560</v>
      </c>
      <c r="C86">
        <v>14</v>
      </c>
      <c r="D86" s="109">
        <f>'CRI-M'!P94</f>
        <v>0</v>
      </c>
    </row>
    <row r="87" spans="1:4" x14ac:dyDescent="0.25">
      <c r="A87">
        <v>7400</v>
      </c>
      <c r="B87" t="s">
        <v>561</v>
      </c>
      <c r="D87" s="109">
        <f>'CRI-M'!P95</f>
        <v>0</v>
      </c>
    </row>
    <row r="88" spans="1:4" x14ac:dyDescent="0.25">
      <c r="A88">
        <v>7500</v>
      </c>
      <c r="B88" t="s">
        <v>562</v>
      </c>
      <c r="D88" s="109">
        <f>'CRI-M'!P96</f>
        <v>0</v>
      </c>
    </row>
    <row r="89" spans="1:4" x14ac:dyDescent="0.25">
      <c r="A89">
        <v>7600</v>
      </c>
      <c r="B89" t="s">
        <v>563</v>
      </c>
      <c r="D89" s="109">
        <f>'CRI-M'!P97</f>
        <v>0</v>
      </c>
    </row>
    <row r="90" spans="1:4" x14ac:dyDescent="0.25">
      <c r="A90">
        <v>7700</v>
      </c>
      <c r="B90" t="s">
        <v>564</v>
      </c>
      <c r="D90" s="109">
        <f>'CRI-M'!P98</f>
        <v>0</v>
      </c>
    </row>
    <row r="91" spans="1:4" x14ac:dyDescent="0.25">
      <c r="A91">
        <v>7701</v>
      </c>
      <c r="B91" t="s">
        <v>564</v>
      </c>
      <c r="C91">
        <v>14</v>
      </c>
      <c r="D91" s="109">
        <f>'CRI-M'!P99</f>
        <v>0</v>
      </c>
    </row>
    <row r="92" spans="1:4" x14ac:dyDescent="0.25">
      <c r="A92">
        <v>7800</v>
      </c>
      <c r="B92" t="s">
        <v>565</v>
      </c>
      <c r="D92" s="109">
        <f>'CRI-M'!P100</f>
        <v>0</v>
      </c>
    </row>
    <row r="93" spans="1:4" x14ac:dyDescent="0.25">
      <c r="A93">
        <v>7900</v>
      </c>
      <c r="B93" t="s">
        <v>566</v>
      </c>
      <c r="D93" s="109">
        <f>'CRI-M'!P101</f>
        <v>0</v>
      </c>
    </row>
    <row r="94" spans="1:4" x14ac:dyDescent="0.25">
      <c r="A94">
        <v>7901</v>
      </c>
      <c r="B94" t="s">
        <v>566</v>
      </c>
      <c r="C94">
        <v>14</v>
      </c>
      <c r="D94" s="109">
        <f>'CRI-M'!P102</f>
        <v>0</v>
      </c>
    </row>
    <row r="95" spans="1:4" x14ac:dyDescent="0.25">
      <c r="A95">
        <v>8000</v>
      </c>
      <c r="B95" t="s">
        <v>567</v>
      </c>
      <c r="D95" s="109">
        <f>'CRI-M'!P103</f>
        <v>94652000</v>
      </c>
    </row>
    <row r="96" spans="1:4" x14ac:dyDescent="0.25">
      <c r="A96">
        <v>8100</v>
      </c>
      <c r="B96" t="s">
        <v>568</v>
      </c>
      <c r="D96" s="109">
        <f>'CRI-M'!P104</f>
        <v>59552000</v>
      </c>
    </row>
    <row r="97" spans="1:4" x14ac:dyDescent="0.25">
      <c r="A97">
        <v>8101</v>
      </c>
      <c r="B97" t="s">
        <v>569</v>
      </c>
      <c r="C97">
        <v>15</v>
      </c>
      <c r="D97" s="109">
        <f>'CRI-M'!P105</f>
        <v>48000000</v>
      </c>
    </row>
    <row r="98" spans="1:4" x14ac:dyDescent="0.25">
      <c r="A98">
        <v>8102</v>
      </c>
      <c r="B98" t="s">
        <v>570</v>
      </c>
      <c r="C98">
        <v>15</v>
      </c>
      <c r="D98" s="109">
        <f>'CRI-M'!P106</f>
        <v>6000000</v>
      </c>
    </row>
    <row r="99" spans="1:4" x14ac:dyDescent="0.25">
      <c r="A99">
        <v>8103</v>
      </c>
      <c r="B99" t="s">
        <v>571</v>
      </c>
      <c r="C99">
        <v>15</v>
      </c>
      <c r="D99" s="109">
        <f>'CRI-M'!P107</f>
        <v>2364000</v>
      </c>
    </row>
    <row r="100" spans="1:4" x14ac:dyDescent="0.25">
      <c r="A100">
        <v>8104</v>
      </c>
      <c r="B100" t="s">
        <v>572</v>
      </c>
      <c r="C100">
        <v>15</v>
      </c>
      <c r="D100" s="109">
        <f>'CRI-M'!P108</f>
        <v>200000</v>
      </c>
    </row>
    <row r="101" spans="1:4" x14ac:dyDescent="0.25">
      <c r="A101">
        <v>8105</v>
      </c>
      <c r="B101" t="s">
        <v>573</v>
      </c>
      <c r="C101">
        <v>15</v>
      </c>
      <c r="D101" s="109">
        <f>'CRI-M'!P109</f>
        <v>0</v>
      </c>
    </row>
    <row r="102" spans="1:4" x14ac:dyDescent="0.25">
      <c r="A102">
        <v>8106</v>
      </c>
      <c r="B102" t="s">
        <v>574</v>
      </c>
      <c r="C102">
        <v>15</v>
      </c>
      <c r="D102" s="109">
        <f>'CRI-M'!P110</f>
        <v>2688000</v>
      </c>
    </row>
    <row r="103" spans="1:4" x14ac:dyDescent="0.25">
      <c r="A103">
        <v>8107</v>
      </c>
      <c r="B103" t="s">
        <v>575</v>
      </c>
      <c r="C103">
        <v>15</v>
      </c>
      <c r="D103" s="109">
        <f>'CRI-M'!P111</f>
        <v>0</v>
      </c>
    </row>
    <row r="104" spans="1:4" x14ac:dyDescent="0.25">
      <c r="A104">
        <v>8108</v>
      </c>
      <c r="B104" t="s">
        <v>576</v>
      </c>
      <c r="C104">
        <v>15</v>
      </c>
      <c r="D104" s="109">
        <f>'CRI-M'!P112</f>
        <v>0</v>
      </c>
    </row>
    <row r="105" spans="1:4" x14ac:dyDescent="0.25">
      <c r="A105">
        <v>8109</v>
      </c>
      <c r="B105" t="s">
        <v>577</v>
      </c>
      <c r="C105">
        <v>15</v>
      </c>
      <c r="D105" s="109">
        <f>'CRI-M'!P113</f>
        <v>0</v>
      </c>
    </row>
    <row r="106" spans="1:4" x14ac:dyDescent="0.25">
      <c r="A106">
        <v>8110</v>
      </c>
      <c r="B106" t="s">
        <v>578</v>
      </c>
      <c r="C106">
        <v>15</v>
      </c>
      <c r="D106" s="109">
        <f>'CRI-M'!P114</f>
        <v>0</v>
      </c>
    </row>
    <row r="107" spans="1:4" x14ac:dyDescent="0.25">
      <c r="A107">
        <v>8111</v>
      </c>
      <c r="B107" t="s">
        <v>579</v>
      </c>
      <c r="C107">
        <v>15</v>
      </c>
      <c r="D107" s="109">
        <f>'CRI-M'!P115</f>
        <v>0</v>
      </c>
    </row>
    <row r="108" spans="1:4" x14ac:dyDescent="0.25">
      <c r="A108">
        <v>8112</v>
      </c>
      <c r="B108" t="s">
        <v>580</v>
      </c>
      <c r="C108">
        <v>16</v>
      </c>
      <c r="D108" s="109">
        <f>'CRI-M'!P116</f>
        <v>300000</v>
      </c>
    </row>
    <row r="109" spans="1:4" x14ac:dyDescent="0.25">
      <c r="A109">
        <v>8200</v>
      </c>
      <c r="B109" t="s">
        <v>581</v>
      </c>
      <c r="D109" s="109">
        <f>'CRI-M'!P117</f>
        <v>33400000</v>
      </c>
    </row>
    <row r="110" spans="1:4" x14ac:dyDescent="0.25">
      <c r="A110">
        <v>8201</v>
      </c>
      <c r="B110" t="s">
        <v>582</v>
      </c>
      <c r="C110">
        <v>25</v>
      </c>
      <c r="D110" s="109">
        <f>'CRI-M'!P118</f>
        <v>10600000</v>
      </c>
    </row>
    <row r="111" spans="1:4" x14ac:dyDescent="0.25">
      <c r="A111">
        <v>8202</v>
      </c>
      <c r="B111" t="s">
        <v>583</v>
      </c>
      <c r="C111">
        <v>25</v>
      </c>
      <c r="D111" s="109">
        <f>'CRI-M'!P119</f>
        <v>22800000</v>
      </c>
    </row>
    <row r="112" spans="1:4" x14ac:dyDescent="0.25">
      <c r="A112">
        <v>8300</v>
      </c>
      <c r="B112" t="s">
        <v>584</v>
      </c>
      <c r="D112" s="109">
        <f>'CRI-M'!P120</f>
        <v>0</v>
      </c>
    </row>
    <row r="113" spans="1:4" x14ac:dyDescent="0.25">
      <c r="A113">
        <v>8301</v>
      </c>
      <c r="B113" t="s">
        <v>585</v>
      </c>
      <c r="C113">
        <v>17</v>
      </c>
      <c r="D113" s="109">
        <f>'CRI-M'!P121</f>
        <v>0</v>
      </c>
    </row>
    <row r="114" spans="1:4" x14ac:dyDescent="0.25">
      <c r="A114">
        <v>8302</v>
      </c>
      <c r="B114" t="s">
        <v>586</v>
      </c>
      <c r="C114">
        <v>17</v>
      </c>
      <c r="D114" s="109">
        <f>'CRI-M'!P122</f>
        <v>0</v>
      </c>
    </row>
    <row r="115" spans="1:4" x14ac:dyDescent="0.25">
      <c r="A115">
        <v>8303</v>
      </c>
      <c r="B115" t="s">
        <v>587</v>
      </c>
      <c r="C115">
        <v>17</v>
      </c>
      <c r="D115" s="109">
        <f>'CRI-M'!P123</f>
        <v>0</v>
      </c>
    </row>
    <row r="116" spans="1:4" x14ac:dyDescent="0.25">
      <c r="A116">
        <v>8304</v>
      </c>
      <c r="B116" t="s">
        <v>611</v>
      </c>
      <c r="C116">
        <v>17</v>
      </c>
      <c r="D116" s="109">
        <f>'CRI-M'!P124</f>
        <v>0</v>
      </c>
    </row>
    <row r="117" spans="1:4" x14ac:dyDescent="0.25">
      <c r="A117">
        <v>8304</v>
      </c>
      <c r="B117" t="s">
        <v>612</v>
      </c>
      <c r="C117">
        <v>25</v>
      </c>
      <c r="D117" s="109">
        <f>'CRI-M'!P125</f>
        <v>0</v>
      </c>
    </row>
    <row r="118" spans="1:4" x14ac:dyDescent="0.25">
      <c r="A118">
        <v>8304</v>
      </c>
      <c r="B118" t="s">
        <v>613</v>
      </c>
      <c r="C118">
        <v>26</v>
      </c>
      <c r="D118" s="109">
        <f>'CRI-M'!P126</f>
        <v>0</v>
      </c>
    </row>
    <row r="119" spans="1:4" x14ac:dyDescent="0.25">
      <c r="A119">
        <v>8400</v>
      </c>
      <c r="B119" t="s">
        <v>444</v>
      </c>
      <c r="D119" s="109">
        <f>'CRI-M'!P127</f>
        <v>1700000</v>
      </c>
    </row>
    <row r="120" spans="1:4" x14ac:dyDescent="0.25">
      <c r="A120">
        <v>8401</v>
      </c>
      <c r="B120" t="s">
        <v>588</v>
      </c>
      <c r="C120">
        <v>15</v>
      </c>
      <c r="D120" s="109">
        <f>'CRI-M'!P128</f>
        <v>0</v>
      </c>
    </row>
    <row r="121" spans="1:4" x14ac:dyDescent="0.25">
      <c r="A121">
        <v>8402</v>
      </c>
      <c r="B121" t="s">
        <v>589</v>
      </c>
      <c r="C121">
        <v>15</v>
      </c>
      <c r="D121" s="109">
        <f>'CRI-M'!P129</f>
        <v>250000</v>
      </c>
    </row>
    <row r="122" spans="1:4" x14ac:dyDescent="0.25">
      <c r="A122">
        <v>8403</v>
      </c>
      <c r="B122" t="s">
        <v>590</v>
      </c>
      <c r="C122">
        <v>15</v>
      </c>
      <c r="D122" s="109">
        <f>'CRI-M'!P130</f>
        <v>1200000</v>
      </c>
    </row>
    <row r="123" spans="1:4" x14ac:dyDescent="0.25">
      <c r="A123">
        <v>8404</v>
      </c>
      <c r="B123" t="s">
        <v>591</v>
      </c>
      <c r="C123">
        <v>15</v>
      </c>
      <c r="D123" s="109">
        <f>'CRI-M'!P131</f>
        <v>0</v>
      </c>
    </row>
    <row r="124" spans="1:4" x14ac:dyDescent="0.25">
      <c r="A124">
        <v>8405</v>
      </c>
      <c r="B124" t="s">
        <v>592</v>
      </c>
      <c r="C124">
        <v>15</v>
      </c>
      <c r="D124" s="109">
        <f>'CRI-M'!P132</f>
        <v>250000</v>
      </c>
    </row>
    <row r="125" spans="1:4" x14ac:dyDescent="0.25">
      <c r="A125">
        <v>8500</v>
      </c>
      <c r="B125" t="s">
        <v>593</v>
      </c>
      <c r="D125" s="109">
        <f>'CRI-M'!P133</f>
        <v>0</v>
      </c>
    </row>
    <row r="126" spans="1:4" x14ac:dyDescent="0.25">
      <c r="A126">
        <v>8501</v>
      </c>
      <c r="B126" t="s">
        <v>594</v>
      </c>
      <c r="C126">
        <v>25</v>
      </c>
      <c r="D126" s="109">
        <f>'CRI-M'!P134</f>
        <v>0</v>
      </c>
    </row>
    <row r="127" spans="1:4" x14ac:dyDescent="0.25">
      <c r="A127">
        <v>8502</v>
      </c>
      <c r="B127" t="s">
        <v>595</v>
      </c>
      <c r="C127">
        <v>25</v>
      </c>
      <c r="D127" s="109">
        <f>'CRI-M'!P135</f>
        <v>0</v>
      </c>
    </row>
    <row r="128" spans="1:4" x14ac:dyDescent="0.25">
      <c r="A128">
        <v>9000</v>
      </c>
      <c r="B128" t="s">
        <v>596</v>
      </c>
      <c r="D128" s="109">
        <f>'CRI-M'!P136</f>
        <v>0</v>
      </c>
    </row>
    <row r="129" spans="1:4" x14ac:dyDescent="0.25">
      <c r="A129">
        <v>9100</v>
      </c>
      <c r="B129" t="s">
        <v>597</v>
      </c>
      <c r="D129" s="109">
        <f>'CRI-M'!P137</f>
        <v>0</v>
      </c>
    </row>
    <row r="130" spans="1:4" x14ac:dyDescent="0.25">
      <c r="A130">
        <v>9101</v>
      </c>
      <c r="B130" t="s">
        <v>614</v>
      </c>
      <c r="C130">
        <v>17</v>
      </c>
      <c r="D130" s="109">
        <f>'CRI-M'!P138</f>
        <v>0</v>
      </c>
    </row>
    <row r="131" spans="1:4" x14ac:dyDescent="0.25">
      <c r="A131">
        <v>9101</v>
      </c>
      <c r="B131" t="s">
        <v>976</v>
      </c>
      <c r="C131">
        <v>27</v>
      </c>
      <c r="D131" s="109">
        <f>'CRI-M'!P139</f>
        <v>0</v>
      </c>
    </row>
    <row r="132" spans="1:4" x14ac:dyDescent="0.25">
      <c r="A132">
        <v>9101</v>
      </c>
      <c r="B132" t="s">
        <v>977</v>
      </c>
      <c r="C132">
        <v>26</v>
      </c>
      <c r="D132" s="109">
        <f>'CRI-M'!P140</f>
        <v>0</v>
      </c>
    </row>
    <row r="133" spans="1:4" x14ac:dyDescent="0.25">
      <c r="A133">
        <v>9200</v>
      </c>
      <c r="B133" t="s">
        <v>598</v>
      </c>
      <c r="D133" s="109">
        <f>'CRI-M'!P141</f>
        <v>0</v>
      </c>
    </row>
    <row r="134" spans="1:4" x14ac:dyDescent="0.25">
      <c r="A134">
        <v>9300</v>
      </c>
      <c r="B134" t="s">
        <v>599</v>
      </c>
      <c r="D134" s="109">
        <f>'CRI-M'!P142</f>
        <v>0</v>
      </c>
    </row>
    <row r="135" spans="1:4" x14ac:dyDescent="0.25">
      <c r="A135">
        <v>9301</v>
      </c>
      <c r="B135" t="s">
        <v>615</v>
      </c>
      <c r="C135">
        <v>17</v>
      </c>
      <c r="D135" s="109">
        <f>'CRI-M'!P143</f>
        <v>0</v>
      </c>
    </row>
    <row r="136" spans="1:4" x14ac:dyDescent="0.25">
      <c r="A136">
        <v>9301</v>
      </c>
      <c r="B136" t="s">
        <v>978</v>
      </c>
      <c r="C136">
        <v>27</v>
      </c>
      <c r="D136" s="109">
        <f>'CRI-M'!P144</f>
        <v>0</v>
      </c>
    </row>
    <row r="137" spans="1:4" x14ac:dyDescent="0.25">
      <c r="A137">
        <v>9301</v>
      </c>
      <c r="B137" t="s">
        <v>979</v>
      </c>
      <c r="C137">
        <v>26</v>
      </c>
      <c r="D137" s="109">
        <f>'CRI-M'!P145</f>
        <v>0</v>
      </c>
    </row>
    <row r="138" spans="1:4" x14ac:dyDescent="0.25">
      <c r="A138">
        <v>9400</v>
      </c>
      <c r="B138" t="s">
        <v>600</v>
      </c>
      <c r="D138" s="109">
        <f>'CRI-M'!P146</f>
        <v>0</v>
      </c>
    </row>
    <row r="139" spans="1:4" x14ac:dyDescent="0.25">
      <c r="A139">
        <v>9500</v>
      </c>
      <c r="B139" t="s">
        <v>601</v>
      </c>
      <c r="D139" s="109">
        <f>'CRI-M'!P147</f>
        <v>0</v>
      </c>
    </row>
    <row r="140" spans="1:4" x14ac:dyDescent="0.25">
      <c r="A140">
        <v>9501</v>
      </c>
      <c r="B140" t="s">
        <v>601</v>
      </c>
      <c r="C140">
        <v>17</v>
      </c>
      <c r="D140" s="109">
        <f>'CRI-M'!P148</f>
        <v>0</v>
      </c>
    </row>
    <row r="141" spans="1:4" x14ac:dyDescent="0.25">
      <c r="A141">
        <v>9600</v>
      </c>
      <c r="B141" t="s">
        <v>602</v>
      </c>
      <c r="D141" s="109">
        <f>'CRI-M'!P149</f>
        <v>0</v>
      </c>
    </row>
    <row r="142" spans="1:4" x14ac:dyDescent="0.25">
      <c r="A142">
        <v>9700</v>
      </c>
      <c r="B142" t="s">
        <v>603</v>
      </c>
      <c r="D142" s="109">
        <f>'CRI-M'!P150</f>
        <v>0</v>
      </c>
    </row>
    <row r="143" spans="1:4" x14ac:dyDescent="0.25">
      <c r="A143">
        <v>9701</v>
      </c>
      <c r="B143" t="s">
        <v>603</v>
      </c>
      <c r="C143">
        <v>17</v>
      </c>
      <c r="D143" s="109">
        <f>'CRI-M'!P151</f>
        <v>0</v>
      </c>
    </row>
    <row r="144" spans="1:4" x14ac:dyDescent="0.25">
      <c r="A144">
        <v>0</v>
      </c>
      <c r="B144" t="s">
        <v>446</v>
      </c>
      <c r="D144" s="109">
        <f>'CRI-M'!P152</f>
        <v>0</v>
      </c>
    </row>
    <row r="145" spans="1:4" x14ac:dyDescent="0.25">
      <c r="A145">
        <v>100</v>
      </c>
      <c r="B145" t="s">
        <v>604</v>
      </c>
      <c r="D145" s="109">
        <f>'CRI-M'!P153</f>
        <v>0</v>
      </c>
    </row>
    <row r="146" spans="1:4" x14ac:dyDescent="0.25">
      <c r="A146">
        <v>200</v>
      </c>
      <c r="B146" t="s">
        <v>605</v>
      </c>
      <c r="D146" s="109">
        <f>'CRI-M'!P154</f>
        <v>0</v>
      </c>
    </row>
    <row r="147" spans="1:4" x14ac:dyDescent="0.25">
      <c r="A147">
        <v>300</v>
      </c>
      <c r="B147" t="s">
        <v>606</v>
      </c>
      <c r="D147" s="109">
        <f>'CRI-M'!P155</f>
        <v>0</v>
      </c>
    </row>
    <row r="148" spans="1:4" x14ac:dyDescent="0.25">
      <c r="A148">
        <v>301</v>
      </c>
      <c r="B148" t="s">
        <v>606</v>
      </c>
      <c r="C148">
        <v>12</v>
      </c>
      <c r="D148" s="109">
        <f>'CRI-M'!P156</f>
        <v>0</v>
      </c>
    </row>
    <row r="149" spans="1:4" x14ac:dyDescent="0.25">
      <c r="B149" t="s">
        <v>504</v>
      </c>
      <c r="D149" s="109">
        <f>'CRI-M'!P157</f>
        <v>131327591</v>
      </c>
    </row>
    <row r="150" spans="1:4" x14ac:dyDescent="0.25">
      <c r="B150" t="s">
        <v>1543</v>
      </c>
      <c r="D150" s="109">
        <f>'CRI-M'!P158</f>
        <v>0</v>
      </c>
    </row>
    <row r="151" spans="1:4" x14ac:dyDescent="0.25">
      <c r="B151" t="s">
        <v>1544</v>
      </c>
      <c r="D151" s="109">
        <f>'CRI-M'!P159</f>
        <v>0</v>
      </c>
    </row>
    <row r="152" spans="1:4" x14ac:dyDescent="0.25">
      <c r="B152" t="s">
        <v>1545</v>
      </c>
      <c r="D152" s="109">
        <f>'CRI-M'!P160</f>
        <v>0</v>
      </c>
    </row>
    <row r="153" spans="1:4" x14ac:dyDescent="0.25">
      <c r="B153" t="s">
        <v>1543</v>
      </c>
      <c r="D153" s="109">
        <f>'CRI-M'!P161</f>
        <v>0</v>
      </c>
    </row>
    <row r="154" spans="1:4" x14ac:dyDescent="0.25">
      <c r="B154" t="s">
        <v>1546</v>
      </c>
      <c r="D154" s="109">
        <f>'CRI-M'!P162</f>
        <v>0</v>
      </c>
    </row>
    <row r="155" spans="1:4" x14ac:dyDescent="0.25">
      <c r="B155" t="s">
        <v>1547</v>
      </c>
      <c r="D155" s="109">
        <f>'CRI-M'!P163</f>
        <v>0</v>
      </c>
    </row>
    <row r="156" spans="1:4" x14ac:dyDescent="0.25">
      <c r="B156" t="s">
        <v>1548</v>
      </c>
      <c r="D156" s="109">
        <f>'CRI-M'!P164</f>
        <v>0</v>
      </c>
    </row>
    <row r="157" spans="1:4" x14ac:dyDescent="0.25">
      <c r="B157" t="s">
        <v>1546</v>
      </c>
      <c r="D157" s="109">
        <f>'CRI-M'!P165</f>
        <v>0</v>
      </c>
    </row>
    <row r="158" spans="1:4" x14ac:dyDescent="0.25">
      <c r="B158" t="s">
        <v>1549</v>
      </c>
      <c r="D158" s="109">
        <f>'CRI-M'!P166</f>
        <v>0</v>
      </c>
    </row>
    <row r="159" spans="1:4" x14ac:dyDescent="0.25">
      <c r="B159" t="s">
        <v>1550</v>
      </c>
      <c r="D159" s="109">
        <f>'CRI-M'!P167</f>
        <v>131327591</v>
      </c>
    </row>
    <row r="160" spans="1:4" x14ac:dyDescent="0.25">
      <c r="A160" t="s">
        <v>504</v>
      </c>
      <c r="D160" s="109">
        <f>'CRI-M'!P157</f>
        <v>131327591</v>
      </c>
    </row>
    <row r="161" spans="1:4" x14ac:dyDescent="0.25">
      <c r="A161">
        <v>1000</v>
      </c>
      <c r="B161" t="s">
        <v>19</v>
      </c>
      <c r="D161" s="109">
        <f>'COG-M'!P2</f>
        <v>52021041</v>
      </c>
    </row>
    <row r="162" spans="1:4" x14ac:dyDescent="0.25">
      <c r="A162">
        <v>1100</v>
      </c>
      <c r="B162" t="s">
        <v>20</v>
      </c>
      <c r="D162" s="109">
        <f>'COG-M'!P3</f>
        <v>39908484</v>
      </c>
    </row>
    <row r="163" spans="1:4" x14ac:dyDescent="0.25">
      <c r="A163">
        <v>111</v>
      </c>
      <c r="B163" t="s">
        <v>959</v>
      </c>
      <c r="C163">
        <v>11</v>
      </c>
      <c r="D163" s="109">
        <f>'COG-M'!P4</f>
        <v>0</v>
      </c>
    </row>
    <row r="164" spans="1:4" x14ac:dyDescent="0.25">
      <c r="C164">
        <v>12</v>
      </c>
      <c r="D164" s="109">
        <f>'COG-M'!P5</f>
        <v>0</v>
      </c>
    </row>
    <row r="165" spans="1:4" x14ac:dyDescent="0.25">
      <c r="C165">
        <v>13</v>
      </c>
      <c r="D165" s="109">
        <f>'COG-M'!P6</f>
        <v>0</v>
      </c>
    </row>
    <row r="166" spans="1:4" x14ac:dyDescent="0.25">
      <c r="C166">
        <v>14</v>
      </c>
      <c r="D166" s="109">
        <f>'COG-M'!P7</f>
        <v>0</v>
      </c>
    </row>
    <row r="167" spans="1:4" x14ac:dyDescent="0.25">
      <c r="C167">
        <v>15</v>
      </c>
      <c r="D167" s="109">
        <f>'COG-M'!P8</f>
        <v>3228240</v>
      </c>
    </row>
    <row r="168" spans="1:4" x14ac:dyDescent="0.25">
      <c r="C168">
        <v>16</v>
      </c>
      <c r="D168" s="109">
        <f>'COG-M'!P9</f>
        <v>0</v>
      </c>
    </row>
    <row r="169" spans="1:4" x14ac:dyDescent="0.25">
      <c r="C169">
        <v>17</v>
      </c>
      <c r="D169" s="109">
        <f>'COG-M'!P10</f>
        <v>0</v>
      </c>
    </row>
    <row r="170" spans="1:4" x14ac:dyDescent="0.25">
      <c r="C170">
        <v>25</v>
      </c>
      <c r="D170" s="109">
        <f>'COG-M'!P11</f>
        <v>0</v>
      </c>
    </row>
    <row r="171" spans="1:4" x14ac:dyDescent="0.25">
      <c r="C171">
        <v>26</v>
      </c>
      <c r="D171" s="109">
        <f>'COG-M'!P12</f>
        <v>0</v>
      </c>
    </row>
    <row r="172" spans="1:4" x14ac:dyDescent="0.25">
      <c r="C172">
        <v>27</v>
      </c>
      <c r="D172" s="109">
        <f>'COG-M'!P13</f>
        <v>0</v>
      </c>
    </row>
    <row r="173" spans="1:4" x14ac:dyDescent="0.25">
      <c r="A173">
        <v>112</v>
      </c>
      <c r="B173" t="s">
        <v>21</v>
      </c>
      <c r="D173" s="109">
        <f>'COG-M'!P14</f>
        <v>0</v>
      </c>
    </row>
    <row r="174" spans="1:4" x14ac:dyDescent="0.25">
      <c r="A174">
        <v>113</v>
      </c>
      <c r="B174" t="s">
        <v>22</v>
      </c>
      <c r="C174">
        <v>11</v>
      </c>
      <c r="D174" s="109">
        <f>'COG-M'!P15</f>
        <v>0</v>
      </c>
    </row>
    <row r="175" spans="1:4" x14ac:dyDescent="0.25">
      <c r="C175">
        <v>12</v>
      </c>
      <c r="D175" s="109">
        <f>'COG-M'!P16</f>
        <v>0</v>
      </c>
    </row>
    <row r="176" spans="1:4" x14ac:dyDescent="0.25">
      <c r="C176">
        <v>13</v>
      </c>
      <c r="D176" s="109">
        <f>'COG-M'!P17</f>
        <v>0</v>
      </c>
    </row>
    <row r="177" spans="1:4" x14ac:dyDescent="0.25">
      <c r="C177">
        <v>14</v>
      </c>
      <c r="D177" s="109">
        <f>'COG-M'!P18</f>
        <v>0</v>
      </c>
    </row>
    <row r="178" spans="1:4" x14ac:dyDescent="0.25">
      <c r="C178">
        <v>15</v>
      </c>
      <c r="D178" s="109">
        <f>'COG-M'!P19</f>
        <v>29309940</v>
      </c>
    </row>
    <row r="179" spans="1:4" x14ac:dyDescent="0.25">
      <c r="C179">
        <v>16</v>
      </c>
      <c r="D179" s="109">
        <f>'COG-M'!P20</f>
        <v>0</v>
      </c>
    </row>
    <row r="180" spans="1:4" x14ac:dyDescent="0.25">
      <c r="C180">
        <v>17</v>
      </c>
      <c r="D180" s="109">
        <f>'COG-M'!P21</f>
        <v>0</v>
      </c>
    </row>
    <row r="181" spans="1:4" x14ac:dyDescent="0.25">
      <c r="C181">
        <v>25</v>
      </c>
      <c r="D181" s="109">
        <f>'COG-M'!P22</f>
        <v>7370304</v>
      </c>
    </row>
    <row r="182" spans="1:4" x14ac:dyDescent="0.25">
      <c r="C182">
        <v>26</v>
      </c>
      <c r="D182" s="109">
        <f>'COG-M'!P23</f>
        <v>0</v>
      </c>
    </row>
    <row r="183" spans="1:4" x14ac:dyDescent="0.25">
      <c r="C183">
        <v>27</v>
      </c>
      <c r="D183" s="109">
        <f>'COG-M'!P24</f>
        <v>0</v>
      </c>
    </row>
    <row r="184" spans="1:4" x14ac:dyDescent="0.25">
      <c r="A184">
        <v>114</v>
      </c>
      <c r="B184" t="s">
        <v>23</v>
      </c>
      <c r="C184">
        <v>11</v>
      </c>
      <c r="D184" s="109">
        <f>'COG-M'!P25</f>
        <v>0</v>
      </c>
    </row>
    <row r="185" spans="1:4" x14ac:dyDescent="0.25">
      <c r="C185">
        <v>12</v>
      </c>
      <c r="D185" s="109">
        <f>'COG-M'!P26</f>
        <v>0</v>
      </c>
    </row>
    <row r="186" spans="1:4" x14ac:dyDescent="0.25">
      <c r="C186">
        <v>13</v>
      </c>
      <c r="D186" s="109">
        <f>'COG-M'!P27</f>
        <v>0</v>
      </c>
    </row>
    <row r="187" spans="1:4" x14ac:dyDescent="0.25">
      <c r="C187">
        <v>14</v>
      </c>
      <c r="D187" s="109">
        <f>'COG-M'!P28</f>
        <v>0</v>
      </c>
    </row>
    <row r="188" spans="1:4" x14ac:dyDescent="0.25">
      <c r="C188">
        <v>15</v>
      </c>
      <c r="D188" s="109">
        <f>'COG-M'!P29</f>
        <v>0</v>
      </c>
    </row>
    <row r="189" spans="1:4" x14ac:dyDescent="0.25">
      <c r="C189">
        <v>16</v>
      </c>
      <c r="D189" s="109">
        <f>'COG-M'!P30</f>
        <v>0</v>
      </c>
    </row>
    <row r="190" spans="1:4" x14ac:dyDescent="0.25">
      <c r="C190">
        <v>17</v>
      </c>
      <c r="D190" s="109">
        <f>'COG-M'!P31</f>
        <v>0</v>
      </c>
    </row>
    <row r="191" spans="1:4" x14ac:dyDescent="0.25">
      <c r="C191">
        <v>25</v>
      </c>
      <c r="D191" s="109">
        <f>'COG-M'!P32</f>
        <v>0</v>
      </c>
    </row>
    <row r="192" spans="1:4" x14ac:dyDescent="0.25">
      <c r="C192">
        <v>26</v>
      </c>
      <c r="D192" s="109">
        <f>'COG-M'!P33</f>
        <v>0</v>
      </c>
    </row>
    <row r="193" spans="1:4" x14ac:dyDescent="0.25">
      <c r="C193">
        <v>27</v>
      </c>
      <c r="D193" s="109">
        <f>'COG-M'!P34</f>
        <v>0</v>
      </c>
    </row>
    <row r="194" spans="1:4" x14ac:dyDescent="0.25">
      <c r="A194">
        <v>1200</v>
      </c>
      <c r="B194" t="s">
        <v>24</v>
      </c>
      <c r="D194" s="109">
        <f>'COG-M'!P35</f>
        <v>204000</v>
      </c>
    </row>
    <row r="195" spans="1:4" x14ac:dyDescent="0.25">
      <c r="A195">
        <v>121</v>
      </c>
      <c r="B195" t="s">
        <v>25</v>
      </c>
      <c r="C195">
        <v>11</v>
      </c>
      <c r="D195" s="109">
        <f>'COG-M'!P36</f>
        <v>0</v>
      </c>
    </row>
    <row r="196" spans="1:4" x14ac:dyDescent="0.25">
      <c r="C196">
        <v>12</v>
      </c>
      <c r="D196" s="109">
        <f>'COG-M'!P37</f>
        <v>0</v>
      </c>
    </row>
    <row r="197" spans="1:4" x14ac:dyDescent="0.25">
      <c r="C197">
        <v>13</v>
      </c>
      <c r="D197" s="109">
        <f>'COG-M'!P38</f>
        <v>0</v>
      </c>
    </row>
    <row r="198" spans="1:4" x14ac:dyDescent="0.25">
      <c r="C198">
        <v>14</v>
      </c>
      <c r="D198" s="109">
        <f>'COG-M'!P39</f>
        <v>0</v>
      </c>
    </row>
    <row r="199" spans="1:4" x14ac:dyDescent="0.25">
      <c r="C199">
        <v>15</v>
      </c>
      <c r="D199" s="109">
        <f>'COG-M'!P40</f>
        <v>0</v>
      </c>
    </row>
    <row r="200" spans="1:4" x14ac:dyDescent="0.25">
      <c r="C200">
        <v>16</v>
      </c>
      <c r="D200" s="109">
        <f>'COG-M'!P41</f>
        <v>0</v>
      </c>
    </row>
    <row r="201" spans="1:4" x14ac:dyDescent="0.25">
      <c r="C201">
        <v>17</v>
      </c>
      <c r="D201" s="109">
        <f>'COG-M'!P42</f>
        <v>0</v>
      </c>
    </row>
    <row r="202" spans="1:4" x14ac:dyDescent="0.25">
      <c r="C202">
        <v>25</v>
      </c>
      <c r="D202" s="109">
        <f>'COG-M'!P43</f>
        <v>0</v>
      </c>
    </row>
    <row r="203" spans="1:4" x14ac:dyDescent="0.25">
      <c r="C203">
        <v>26</v>
      </c>
      <c r="D203" s="109">
        <f>'COG-M'!P44</f>
        <v>0</v>
      </c>
    </row>
    <row r="204" spans="1:4" x14ac:dyDescent="0.25">
      <c r="C204">
        <v>27</v>
      </c>
      <c r="D204" s="109">
        <f>'COG-M'!P45</f>
        <v>0</v>
      </c>
    </row>
    <row r="205" spans="1:4" x14ac:dyDescent="0.25">
      <c r="A205">
        <v>122</v>
      </c>
      <c r="B205" t="s">
        <v>26</v>
      </c>
      <c r="C205">
        <v>11</v>
      </c>
      <c r="D205" s="109">
        <f>'COG-M'!P46</f>
        <v>0</v>
      </c>
    </row>
    <row r="206" spans="1:4" x14ac:dyDescent="0.25">
      <c r="C206">
        <v>12</v>
      </c>
      <c r="D206" s="109">
        <f>'COG-M'!P47</f>
        <v>0</v>
      </c>
    </row>
    <row r="207" spans="1:4" x14ac:dyDescent="0.25">
      <c r="C207">
        <v>13</v>
      </c>
      <c r="D207" s="109">
        <f>'COG-M'!P48</f>
        <v>0</v>
      </c>
    </row>
    <row r="208" spans="1:4" x14ac:dyDescent="0.25">
      <c r="C208">
        <v>14</v>
      </c>
      <c r="D208" s="109">
        <f>'COG-M'!P49</f>
        <v>0</v>
      </c>
    </row>
    <row r="209" spans="1:4" x14ac:dyDescent="0.25">
      <c r="C209">
        <v>15</v>
      </c>
      <c r="D209" s="109">
        <f>'COG-M'!P50</f>
        <v>204000</v>
      </c>
    </row>
    <row r="210" spans="1:4" x14ac:dyDescent="0.25">
      <c r="C210">
        <v>16</v>
      </c>
      <c r="D210" s="109">
        <f>'COG-M'!P51</f>
        <v>0</v>
      </c>
    </row>
    <row r="211" spans="1:4" x14ac:dyDescent="0.25">
      <c r="C211">
        <v>17</v>
      </c>
      <c r="D211" s="109">
        <f>'COG-M'!P52</f>
        <v>0</v>
      </c>
    </row>
    <row r="212" spans="1:4" x14ac:dyDescent="0.25">
      <c r="C212">
        <v>25</v>
      </c>
      <c r="D212" s="109">
        <f>'COG-M'!P53</f>
        <v>0</v>
      </c>
    </row>
    <row r="213" spans="1:4" x14ac:dyDescent="0.25">
      <c r="C213">
        <v>26</v>
      </c>
      <c r="D213" s="109">
        <f>'COG-M'!P54</f>
        <v>0</v>
      </c>
    </row>
    <row r="214" spans="1:4" x14ac:dyDescent="0.25">
      <c r="C214">
        <v>27</v>
      </c>
      <c r="D214" s="109">
        <f>'COG-M'!P55</f>
        <v>0</v>
      </c>
    </row>
    <row r="215" spans="1:4" x14ac:dyDescent="0.25">
      <c r="A215">
        <v>123</v>
      </c>
      <c r="B215" t="s">
        <v>27</v>
      </c>
      <c r="C215">
        <v>11</v>
      </c>
      <c r="D215" s="109">
        <f>'COG-M'!P56</f>
        <v>0</v>
      </c>
    </row>
    <row r="216" spans="1:4" x14ac:dyDescent="0.25">
      <c r="C216">
        <v>12</v>
      </c>
      <c r="D216" s="109">
        <f>'COG-M'!P57</f>
        <v>0</v>
      </c>
    </row>
    <row r="217" spans="1:4" x14ac:dyDescent="0.25">
      <c r="C217">
        <v>13</v>
      </c>
      <c r="D217" s="109">
        <f>'COG-M'!P58</f>
        <v>0</v>
      </c>
    </row>
    <row r="218" spans="1:4" x14ac:dyDescent="0.25">
      <c r="C218">
        <v>14</v>
      </c>
      <c r="D218" s="109">
        <f>'COG-M'!P59</f>
        <v>0</v>
      </c>
    </row>
    <row r="219" spans="1:4" x14ac:dyDescent="0.25">
      <c r="C219">
        <v>15</v>
      </c>
      <c r="D219" s="109">
        <f>'COG-M'!P60</f>
        <v>0</v>
      </c>
    </row>
    <row r="220" spans="1:4" x14ac:dyDescent="0.25">
      <c r="C220">
        <v>16</v>
      </c>
      <c r="D220" s="109">
        <f>'COG-M'!P61</f>
        <v>0</v>
      </c>
    </row>
    <row r="221" spans="1:4" x14ac:dyDescent="0.25">
      <c r="C221">
        <v>17</v>
      </c>
      <c r="D221" s="109">
        <f>'COG-M'!P62</f>
        <v>0</v>
      </c>
    </row>
    <row r="222" spans="1:4" x14ac:dyDescent="0.25">
      <c r="C222">
        <v>25</v>
      </c>
      <c r="D222" s="109">
        <f>'COG-M'!P63</f>
        <v>0</v>
      </c>
    </row>
    <row r="223" spans="1:4" x14ac:dyDescent="0.25">
      <c r="C223">
        <v>26</v>
      </c>
      <c r="D223" s="109">
        <f>'COG-M'!P64</f>
        <v>0</v>
      </c>
    </row>
    <row r="224" spans="1:4" x14ac:dyDescent="0.25">
      <c r="C224">
        <v>27</v>
      </c>
      <c r="D224" s="109">
        <f>'COG-M'!P65</f>
        <v>0</v>
      </c>
    </row>
    <row r="225" spans="1:4" x14ac:dyDescent="0.25">
      <c r="A225">
        <v>124</v>
      </c>
      <c r="B225" t="s">
        <v>28</v>
      </c>
      <c r="D225" s="109">
        <f>'COG-M'!P66</f>
        <v>0</v>
      </c>
    </row>
    <row r="226" spans="1:4" x14ac:dyDescent="0.25">
      <c r="A226">
        <v>1300</v>
      </c>
      <c r="B226" t="s">
        <v>29</v>
      </c>
      <c r="D226" s="109">
        <f>'COG-M'!P67</f>
        <v>6872557</v>
      </c>
    </row>
    <row r="227" spans="1:4" x14ac:dyDescent="0.25">
      <c r="A227">
        <v>131</v>
      </c>
      <c r="B227" t="s">
        <v>30</v>
      </c>
      <c r="C227">
        <v>11</v>
      </c>
      <c r="D227" s="109">
        <f>'COG-M'!P68</f>
        <v>0</v>
      </c>
    </row>
    <row r="228" spans="1:4" x14ac:dyDescent="0.25">
      <c r="C228">
        <v>12</v>
      </c>
      <c r="D228" s="109">
        <f>'COG-M'!P69</f>
        <v>0</v>
      </c>
    </row>
    <row r="229" spans="1:4" x14ac:dyDescent="0.25">
      <c r="C229">
        <v>13</v>
      </c>
      <c r="D229" s="109">
        <f>'COG-M'!P70</f>
        <v>0</v>
      </c>
    </row>
    <row r="230" spans="1:4" x14ac:dyDescent="0.25">
      <c r="C230">
        <v>14</v>
      </c>
      <c r="D230" s="109">
        <f>'COG-M'!P71</f>
        <v>0</v>
      </c>
    </row>
    <row r="231" spans="1:4" x14ac:dyDescent="0.25">
      <c r="C231">
        <v>15</v>
      </c>
      <c r="D231" s="109">
        <f>'COG-M'!P72</f>
        <v>0</v>
      </c>
    </row>
    <row r="232" spans="1:4" x14ac:dyDescent="0.25">
      <c r="C232">
        <v>16</v>
      </c>
      <c r="D232" s="109">
        <f>'COG-M'!P73</f>
        <v>0</v>
      </c>
    </row>
    <row r="233" spans="1:4" x14ac:dyDescent="0.25">
      <c r="C233">
        <v>17</v>
      </c>
      <c r="D233" s="109">
        <f>'COG-M'!P74</f>
        <v>0</v>
      </c>
    </row>
    <row r="234" spans="1:4" x14ac:dyDescent="0.25">
      <c r="C234">
        <v>25</v>
      </c>
      <c r="D234" s="109">
        <f>'COG-M'!P75</f>
        <v>0</v>
      </c>
    </row>
    <row r="235" spans="1:4" x14ac:dyDescent="0.25">
      <c r="C235">
        <v>26</v>
      </c>
      <c r="D235" s="109">
        <f>'COG-M'!P76</f>
        <v>0</v>
      </c>
    </row>
    <row r="236" spans="1:4" x14ac:dyDescent="0.25">
      <c r="C236">
        <v>27</v>
      </c>
      <c r="D236" s="109">
        <f>'COG-M'!P77</f>
        <v>0</v>
      </c>
    </row>
    <row r="237" spans="1:4" x14ac:dyDescent="0.25">
      <c r="A237">
        <v>132</v>
      </c>
      <c r="B237" t="s">
        <v>31</v>
      </c>
      <c r="C237">
        <v>11</v>
      </c>
      <c r="D237" s="109">
        <f>'COG-M'!P78</f>
        <v>0</v>
      </c>
    </row>
    <row r="238" spans="1:4" x14ac:dyDescent="0.25">
      <c r="C238">
        <v>12</v>
      </c>
      <c r="D238" s="109">
        <f>'COG-M'!P79</f>
        <v>0</v>
      </c>
    </row>
    <row r="239" spans="1:4" x14ac:dyDescent="0.25">
      <c r="C239">
        <v>13</v>
      </c>
      <c r="D239" s="109">
        <f>'COG-M'!P80</f>
        <v>0</v>
      </c>
    </row>
    <row r="240" spans="1:4" x14ac:dyDescent="0.25">
      <c r="C240">
        <v>14</v>
      </c>
      <c r="D240" s="109">
        <f>'COG-M'!P81</f>
        <v>0</v>
      </c>
    </row>
    <row r="241" spans="1:4" x14ac:dyDescent="0.25">
      <c r="C241">
        <v>15</v>
      </c>
      <c r="D241" s="109">
        <f>'COG-M'!P82</f>
        <v>5456536</v>
      </c>
    </row>
    <row r="242" spans="1:4" x14ac:dyDescent="0.25">
      <c r="C242">
        <v>16</v>
      </c>
      <c r="D242" s="109">
        <f>'COG-M'!P83</f>
        <v>0</v>
      </c>
    </row>
    <row r="243" spans="1:4" x14ac:dyDescent="0.25">
      <c r="C243">
        <v>17</v>
      </c>
      <c r="D243" s="109">
        <f>'COG-M'!P84</f>
        <v>0</v>
      </c>
    </row>
    <row r="244" spans="1:4" x14ac:dyDescent="0.25">
      <c r="C244">
        <v>25</v>
      </c>
      <c r="D244" s="109">
        <f>'COG-M'!P85</f>
        <v>1126021</v>
      </c>
    </row>
    <row r="245" spans="1:4" x14ac:dyDescent="0.25">
      <c r="C245">
        <v>26</v>
      </c>
      <c r="D245" s="109">
        <f>'COG-M'!P86</f>
        <v>0</v>
      </c>
    </row>
    <row r="246" spans="1:4" x14ac:dyDescent="0.25">
      <c r="C246">
        <v>27</v>
      </c>
      <c r="D246" s="109">
        <f>'COG-M'!P87</f>
        <v>0</v>
      </c>
    </row>
    <row r="247" spans="1:4" x14ac:dyDescent="0.25">
      <c r="A247">
        <v>133</v>
      </c>
      <c r="B247" t="s">
        <v>32</v>
      </c>
      <c r="C247">
        <v>11</v>
      </c>
      <c r="D247" s="109">
        <f>'COG-M'!P88</f>
        <v>0</v>
      </c>
    </row>
    <row r="248" spans="1:4" x14ac:dyDescent="0.25">
      <c r="C248">
        <v>12</v>
      </c>
      <c r="D248" s="109">
        <f>'COG-M'!P89</f>
        <v>0</v>
      </c>
    </row>
    <row r="249" spans="1:4" x14ac:dyDescent="0.25">
      <c r="C249">
        <v>13</v>
      </c>
      <c r="D249" s="109">
        <f>'COG-M'!P90</f>
        <v>0</v>
      </c>
    </row>
    <row r="250" spans="1:4" x14ac:dyDescent="0.25">
      <c r="C250">
        <v>14</v>
      </c>
      <c r="D250" s="109">
        <f>'COG-M'!P91</f>
        <v>0</v>
      </c>
    </row>
    <row r="251" spans="1:4" x14ac:dyDescent="0.25">
      <c r="C251">
        <v>15</v>
      </c>
      <c r="D251" s="109">
        <f>'COG-M'!P92</f>
        <v>230000</v>
      </c>
    </row>
    <row r="252" spans="1:4" x14ac:dyDescent="0.25">
      <c r="C252">
        <v>16</v>
      </c>
      <c r="D252" s="109">
        <f>'COG-M'!P93</f>
        <v>0</v>
      </c>
    </row>
    <row r="253" spans="1:4" x14ac:dyDescent="0.25">
      <c r="C253">
        <v>17</v>
      </c>
      <c r="D253" s="109">
        <f>'COG-M'!P94</f>
        <v>0</v>
      </c>
    </row>
    <row r="254" spans="1:4" x14ac:dyDescent="0.25">
      <c r="C254">
        <v>25</v>
      </c>
      <c r="D254" s="109">
        <f>'COG-M'!P95</f>
        <v>60000</v>
      </c>
    </row>
    <row r="255" spans="1:4" x14ac:dyDescent="0.25">
      <c r="C255">
        <v>26</v>
      </c>
      <c r="D255" s="109">
        <f>'COG-M'!P96</f>
        <v>0</v>
      </c>
    </row>
    <row r="256" spans="1:4" x14ac:dyDescent="0.25">
      <c r="C256">
        <v>27</v>
      </c>
      <c r="D256" s="109">
        <f>'COG-M'!P97</f>
        <v>0</v>
      </c>
    </row>
    <row r="257" spans="1:4" x14ac:dyDescent="0.25">
      <c r="A257">
        <v>134</v>
      </c>
      <c r="B257" t="s">
        <v>33</v>
      </c>
      <c r="C257">
        <v>11</v>
      </c>
      <c r="D257" s="109">
        <f>'COG-M'!P98</f>
        <v>0</v>
      </c>
    </row>
    <row r="258" spans="1:4" x14ac:dyDescent="0.25">
      <c r="C258">
        <v>12</v>
      </c>
      <c r="D258" s="109">
        <f>'COG-M'!P99</f>
        <v>0</v>
      </c>
    </row>
    <row r="259" spans="1:4" x14ac:dyDescent="0.25">
      <c r="C259">
        <v>13</v>
      </c>
      <c r="D259" s="109">
        <f>'COG-M'!P100</f>
        <v>0</v>
      </c>
    </row>
    <row r="260" spans="1:4" x14ac:dyDescent="0.25">
      <c r="C260">
        <v>14</v>
      </c>
      <c r="D260" s="109">
        <f>'COG-M'!P101</f>
        <v>0</v>
      </c>
    </row>
    <row r="261" spans="1:4" x14ac:dyDescent="0.25">
      <c r="C261">
        <v>15</v>
      </c>
      <c r="D261" s="109">
        <f>'COG-M'!P102</f>
        <v>0</v>
      </c>
    </row>
    <row r="262" spans="1:4" x14ac:dyDescent="0.25">
      <c r="C262">
        <v>16</v>
      </c>
      <c r="D262" s="109">
        <f>'COG-M'!P103</f>
        <v>0</v>
      </c>
    </row>
    <row r="263" spans="1:4" x14ac:dyDescent="0.25">
      <c r="C263">
        <v>17</v>
      </c>
      <c r="D263" s="109">
        <f>'COG-M'!P104</f>
        <v>0</v>
      </c>
    </row>
    <row r="264" spans="1:4" x14ac:dyDescent="0.25">
      <c r="C264">
        <v>25</v>
      </c>
      <c r="D264" s="109">
        <f>'COG-M'!P105</f>
        <v>0</v>
      </c>
    </row>
    <row r="265" spans="1:4" x14ac:dyDescent="0.25">
      <c r="C265">
        <v>26</v>
      </c>
      <c r="D265" s="109">
        <f>'COG-M'!P106</f>
        <v>0</v>
      </c>
    </row>
    <row r="266" spans="1:4" x14ac:dyDescent="0.25">
      <c r="C266">
        <v>27</v>
      </c>
      <c r="D266" s="109">
        <f>'COG-M'!P107</f>
        <v>0</v>
      </c>
    </row>
    <row r="267" spans="1:4" x14ac:dyDescent="0.25">
      <c r="A267">
        <v>135</v>
      </c>
      <c r="B267" t="s">
        <v>34</v>
      </c>
      <c r="D267" s="109">
        <f>'COG-M'!P108</f>
        <v>0</v>
      </c>
    </row>
    <row r="268" spans="1:4" x14ac:dyDescent="0.25">
      <c r="A268">
        <v>136</v>
      </c>
      <c r="B268" t="s">
        <v>35</v>
      </c>
      <c r="D268" s="109">
        <f>'COG-M'!P109</f>
        <v>0</v>
      </c>
    </row>
    <row r="269" spans="1:4" x14ac:dyDescent="0.25">
      <c r="A269">
        <v>137</v>
      </c>
      <c r="B269" t="s">
        <v>36</v>
      </c>
      <c r="C269">
        <v>11</v>
      </c>
      <c r="D269" s="109">
        <f>'COG-M'!P110</f>
        <v>0</v>
      </c>
    </row>
    <row r="270" spans="1:4" x14ac:dyDescent="0.25">
      <c r="C270">
        <v>12</v>
      </c>
      <c r="D270" s="109">
        <f>'COG-M'!P111</f>
        <v>0</v>
      </c>
    </row>
    <row r="271" spans="1:4" x14ac:dyDescent="0.25">
      <c r="C271">
        <v>13</v>
      </c>
      <c r="D271" s="109">
        <f>'COG-M'!P112</f>
        <v>0</v>
      </c>
    </row>
    <row r="272" spans="1:4" x14ac:dyDescent="0.25">
      <c r="C272">
        <v>14</v>
      </c>
      <c r="D272" s="109">
        <f>'COG-M'!P113</f>
        <v>0</v>
      </c>
    </row>
    <row r="273" spans="1:4" x14ac:dyDescent="0.25">
      <c r="C273">
        <v>15</v>
      </c>
      <c r="D273" s="109">
        <f>'COG-M'!P114</f>
        <v>0</v>
      </c>
    </row>
    <row r="274" spans="1:4" x14ac:dyDescent="0.25">
      <c r="C274">
        <v>16</v>
      </c>
      <c r="D274" s="109">
        <f>'COG-M'!P115</f>
        <v>0</v>
      </c>
    </row>
    <row r="275" spans="1:4" x14ac:dyDescent="0.25">
      <c r="C275">
        <v>17</v>
      </c>
      <c r="D275" s="109">
        <f>'COG-M'!P116</f>
        <v>0</v>
      </c>
    </row>
    <row r="276" spans="1:4" x14ac:dyDescent="0.25">
      <c r="C276">
        <v>25</v>
      </c>
      <c r="D276" s="109">
        <f>'COG-M'!P117</f>
        <v>0</v>
      </c>
    </row>
    <row r="277" spans="1:4" x14ac:dyDescent="0.25">
      <c r="C277">
        <v>26</v>
      </c>
      <c r="D277" s="109">
        <f>'COG-M'!P118</f>
        <v>0</v>
      </c>
    </row>
    <row r="278" spans="1:4" x14ac:dyDescent="0.25">
      <c r="C278">
        <v>27</v>
      </c>
      <c r="D278" s="109">
        <f>'COG-M'!P119</f>
        <v>0</v>
      </c>
    </row>
    <row r="279" spans="1:4" x14ac:dyDescent="0.25">
      <c r="A279">
        <v>138</v>
      </c>
      <c r="B279" t="s">
        <v>37</v>
      </c>
      <c r="C279">
        <v>11</v>
      </c>
      <c r="D279" s="109">
        <f>'COG-M'!P120</f>
        <v>0</v>
      </c>
    </row>
    <row r="280" spans="1:4" x14ac:dyDescent="0.25">
      <c r="C280">
        <v>12</v>
      </c>
      <c r="D280" s="109">
        <f>'COG-M'!P121</f>
        <v>0</v>
      </c>
    </row>
    <row r="281" spans="1:4" x14ac:dyDescent="0.25">
      <c r="C281">
        <v>13</v>
      </c>
      <c r="D281" s="109">
        <f>'COG-M'!P122</f>
        <v>0</v>
      </c>
    </row>
    <row r="282" spans="1:4" x14ac:dyDescent="0.25">
      <c r="C282">
        <v>14</v>
      </c>
      <c r="D282" s="109">
        <f>'COG-M'!P123</f>
        <v>0</v>
      </c>
    </row>
    <row r="283" spans="1:4" x14ac:dyDescent="0.25">
      <c r="C283">
        <v>15</v>
      </c>
      <c r="D283" s="109">
        <f>'COG-M'!P124</f>
        <v>0</v>
      </c>
    </row>
    <row r="284" spans="1:4" x14ac:dyDescent="0.25">
      <c r="C284">
        <v>16</v>
      </c>
      <c r="D284" s="109">
        <f>'COG-M'!P125</f>
        <v>0</v>
      </c>
    </row>
    <row r="285" spans="1:4" x14ac:dyDescent="0.25">
      <c r="C285">
        <v>17</v>
      </c>
      <c r="D285" s="109">
        <f>'COG-M'!P126</f>
        <v>0</v>
      </c>
    </row>
    <row r="286" spans="1:4" x14ac:dyDescent="0.25">
      <c r="C286">
        <v>25</v>
      </c>
      <c r="D286" s="109">
        <f>'COG-M'!P127</f>
        <v>0</v>
      </c>
    </row>
    <row r="287" spans="1:4" x14ac:dyDescent="0.25">
      <c r="C287">
        <v>26</v>
      </c>
      <c r="D287" s="109">
        <f>'COG-M'!P128</f>
        <v>0</v>
      </c>
    </row>
    <row r="288" spans="1:4" x14ac:dyDescent="0.25">
      <c r="C288">
        <v>27</v>
      </c>
      <c r="D288" s="109">
        <f>'COG-M'!P129</f>
        <v>0</v>
      </c>
    </row>
    <row r="289" spans="1:4" x14ac:dyDescent="0.25">
      <c r="A289">
        <v>1400</v>
      </c>
      <c r="B289" t="s">
        <v>38</v>
      </c>
      <c r="D289" s="109">
        <f>'COG-M'!P130</f>
        <v>4796000</v>
      </c>
    </row>
    <row r="290" spans="1:4" x14ac:dyDescent="0.25">
      <c r="A290">
        <v>141</v>
      </c>
      <c r="B290" t="s">
        <v>39</v>
      </c>
      <c r="C290">
        <v>11</v>
      </c>
      <c r="D290" s="109">
        <f>'COG-M'!P131</f>
        <v>996000</v>
      </c>
    </row>
    <row r="291" spans="1:4" x14ac:dyDescent="0.25">
      <c r="C291">
        <v>12</v>
      </c>
      <c r="D291" s="109">
        <f>'COG-M'!P132</f>
        <v>0</v>
      </c>
    </row>
    <row r="292" spans="1:4" x14ac:dyDescent="0.25">
      <c r="C292">
        <v>13</v>
      </c>
      <c r="D292" s="109">
        <f>'COG-M'!P133</f>
        <v>0</v>
      </c>
    </row>
    <row r="293" spans="1:4" x14ac:dyDescent="0.25">
      <c r="C293">
        <v>14</v>
      </c>
      <c r="D293" s="109">
        <f>'COG-M'!P134</f>
        <v>0</v>
      </c>
    </row>
    <row r="294" spans="1:4" x14ac:dyDescent="0.25">
      <c r="C294">
        <v>15</v>
      </c>
      <c r="D294" s="109">
        <f>'COG-M'!P135</f>
        <v>0</v>
      </c>
    </row>
    <row r="295" spans="1:4" x14ac:dyDescent="0.25">
      <c r="C295">
        <v>16</v>
      </c>
      <c r="D295" s="109">
        <f>'COG-M'!P136</f>
        <v>0</v>
      </c>
    </row>
    <row r="296" spans="1:4" x14ac:dyDescent="0.25">
      <c r="C296">
        <v>17</v>
      </c>
      <c r="D296" s="109">
        <f>'COG-M'!P137</f>
        <v>0</v>
      </c>
    </row>
    <row r="297" spans="1:4" x14ac:dyDescent="0.25">
      <c r="C297">
        <v>25</v>
      </c>
      <c r="D297" s="109">
        <f>'COG-M'!P138</f>
        <v>0</v>
      </c>
    </row>
    <row r="298" spans="1:4" x14ac:dyDescent="0.25">
      <c r="C298">
        <v>26</v>
      </c>
      <c r="D298" s="109">
        <f>'COG-M'!P139</f>
        <v>0</v>
      </c>
    </row>
    <row r="299" spans="1:4" x14ac:dyDescent="0.25">
      <c r="C299">
        <v>27</v>
      </c>
      <c r="D299" s="109">
        <f>'COG-M'!P140</f>
        <v>0</v>
      </c>
    </row>
    <row r="300" spans="1:4" x14ac:dyDescent="0.25">
      <c r="A300">
        <v>142</v>
      </c>
      <c r="B300" t="s">
        <v>40</v>
      </c>
      <c r="C300">
        <v>11</v>
      </c>
      <c r="D300" s="109">
        <f>'COG-M'!P141</f>
        <v>0</v>
      </c>
    </row>
    <row r="301" spans="1:4" x14ac:dyDescent="0.25">
      <c r="C301">
        <v>12</v>
      </c>
      <c r="D301" s="109">
        <f>'COG-M'!P142</f>
        <v>0</v>
      </c>
    </row>
    <row r="302" spans="1:4" x14ac:dyDescent="0.25">
      <c r="C302">
        <v>13</v>
      </c>
      <c r="D302" s="109">
        <f>'COG-M'!P143</f>
        <v>0</v>
      </c>
    </row>
    <row r="303" spans="1:4" x14ac:dyDescent="0.25">
      <c r="C303">
        <v>14</v>
      </c>
      <c r="D303" s="109">
        <f>'COG-M'!P144</f>
        <v>0</v>
      </c>
    </row>
    <row r="304" spans="1:4" x14ac:dyDescent="0.25">
      <c r="C304">
        <v>15</v>
      </c>
      <c r="D304" s="109">
        <f>'COG-M'!P145</f>
        <v>0</v>
      </c>
    </row>
    <row r="305" spans="1:4" x14ac:dyDescent="0.25">
      <c r="C305">
        <v>16</v>
      </c>
      <c r="D305" s="109">
        <f>'COG-M'!P146</f>
        <v>0</v>
      </c>
    </row>
    <row r="306" spans="1:4" x14ac:dyDescent="0.25">
      <c r="C306">
        <v>17</v>
      </c>
      <c r="D306" s="109">
        <f>'COG-M'!P147</f>
        <v>0</v>
      </c>
    </row>
    <row r="307" spans="1:4" x14ac:dyDescent="0.25">
      <c r="C307">
        <v>25</v>
      </c>
      <c r="D307" s="109">
        <f>'COG-M'!P148</f>
        <v>0</v>
      </c>
    </row>
    <row r="308" spans="1:4" x14ac:dyDescent="0.25">
      <c r="C308">
        <v>26</v>
      </c>
      <c r="D308" s="109">
        <f>'COG-M'!P149</f>
        <v>0</v>
      </c>
    </row>
    <row r="309" spans="1:4" x14ac:dyDescent="0.25">
      <c r="C309">
        <v>27</v>
      </c>
      <c r="D309" s="109">
        <f>'COG-M'!P150</f>
        <v>0</v>
      </c>
    </row>
    <row r="310" spans="1:4" x14ac:dyDescent="0.25">
      <c r="A310">
        <v>143</v>
      </c>
      <c r="B310" t="s">
        <v>41</v>
      </c>
      <c r="C310">
        <v>11</v>
      </c>
      <c r="D310" s="109">
        <f>'COG-M'!P151</f>
        <v>3600000</v>
      </c>
    </row>
    <row r="311" spans="1:4" x14ac:dyDescent="0.25">
      <c r="C311">
        <v>12</v>
      </c>
      <c r="D311" s="109">
        <f>'COG-M'!P152</f>
        <v>0</v>
      </c>
    </row>
    <row r="312" spans="1:4" x14ac:dyDescent="0.25">
      <c r="C312">
        <v>13</v>
      </c>
      <c r="D312" s="109">
        <f>'COG-M'!P153</f>
        <v>0</v>
      </c>
    </row>
    <row r="313" spans="1:4" x14ac:dyDescent="0.25">
      <c r="C313">
        <v>14</v>
      </c>
      <c r="D313" s="109">
        <f>'COG-M'!P154</f>
        <v>0</v>
      </c>
    </row>
    <row r="314" spans="1:4" x14ac:dyDescent="0.25">
      <c r="C314">
        <v>15</v>
      </c>
      <c r="D314" s="109">
        <f>'COG-M'!P155</f>
        <v>0</v>
      </c>
    </row>
    <row r="315" spans="1:4" x14ac:dyDescent="0.25">
      <c r="C315">
        <v>16</v>
      </c>
      <c r="D315" s="109">
        <f>'COG-M'!P156</f>
        <v>0</v>
      </c>
    </row>
    <row r="316" spans="1:4" x14ac:dyDescent="0.25">
      <c r="C316">
        <v>17</v>
      </c>
      <c r="D316" s="109">
        <f>'COG-M'!P157</f>
        <v>0</v>
      </c>
    </row>
    <row r="317" spans="1:4" x14ac:dyDescent="0.25">
      <c r="C317">
        <v>25</v>
      </c>
      <c r="D317" s="109">
        <f>'COG-M'!P158</f>
        <v>0</v>
      </c>
    </row>
    <row r="318" spans="1:4" x14ac:dyDescent="0.25">
      <c r="C318">
        <v>26</v>
      </c>
      <c r="D318" s="109">
        <f>'COG-M'!P159</f>
        <v>0</v>
      </c>
    </row>
    <row r="319" spans="1:4" x14ac:dyDescent="0.25">
      <c r="C319">
        <v>27</v>
      </c>
      <c r="D319" s="109">
        <f>'COG-M'!P160</f>
        <v>0</v>
      </c>
    </row>
    <row r="320" spans="1:4" x14ac:dyDescent="0.25">
      <c r="A320">
        <v>144</v>
      </c>
      <c r="B320" t="s">
        <v>42</v>
      </c>
      <c r="C320">
        <v>11</v>
      </c>
      <c r="D320" s="109">
        <f>'COG-M'!P161</f>
        <v>0</v>
      </c>
    </row>
    <row r="321" spans="1:4" x14ac:dyDescent="0.25">
      <c r="C321">
        <v>12</v>
      </c>
      <c r="D321" s="109">
        <f>'COG-M'!P162</f>
        <v>0</v>
      </c>
    </row>
    <row r="322" spans="1:4" x14ac:dyDescent="0.25">
      <c r="C322">
        <v>13</v>
      </c>
      <c r="D322" s="109">
        <f>'COG-M'!P163</f>
        <v>0</v>
      </c>
    </row>
    <row r="323" spans="1:4" x14ac:dyDescent="0.25">
      <c r="C323">
        <v>14</v>
      </c>
      <c r="D323" s="109">
        <f>'COG-M'!P164</f>
        <v>0</v>
      </c>
    </row>
    <row r="324" spans="1:4" x14ac:dyDescent="0.25">
      <c r="C324">
        <v>15</v>
      </c>
      <c r="D324" s="109">
        <f>'COG-M'!P165</f>
        <v>200000</v>
      </c>
    </row>
    <row r="325" spans="1:4" x14ac:dyDescent="0.25">
      <c r="C325">
        <v>16</v>
      </c>
      <c r="D325" s="109">
        <f>'COG-M'!P166</f>
        <v>0</v>
      </c>
    </row>
    <row r="326" spans="1:4" x14ac:dyDescent="0.25">
      <c r="C326">
        <v>17</v>
      </c>
      <c r="D326" s="109">
        <f>'COG-M'!P167</f>
        <v>0</v>
      </c>
    </row>
    <row r="327" spans="1:4" x14ac:dyDescent="0.25">
      <c r="C327">
        <v>25</v>
      </c>
      <c r="D327" s="109">
        <f>'COG-M'!P168</f>
        <v>0</v>
      </c>
    </row>
    <row r="328" spans="1:4" x14ac:dyDescent="0.25">
      <c r="C328">
        <v>26</v>
      </c>
      <c r="D328" s="109">
        <f>'COG-M'!P169</f>
        <v>0</v>
      </c>
    </row>
    <row r="329" spans="1:4" x14ac:dyDescent="0.25">
      <c r="C329">
        <v>27</v>
      </c>
      <c r="D329" s="109">
        <f>'COG-M'!P170</f>
        <v>0</v>
      </c>
    </row>
    <row r="330" spans="1:4" x14ac:dyDescent="0.25">
      <c r="A330">
        <v>1500</v>
      </c>
      <c r="B330" t="s">
        <v>43</v>
      </c>
      <c r="D330" s="109">
        <f>'COG-M'!P171</f>
        <v>240000</v>
      </c>
    </row>
    <row r="331" spans="1:4" x14ac:dyDescent="0.25">
      <c r="A331">
        <v>151</v>
      </c>
      <c r="B331" t="s">
        <v>44</v>
      </c>
      <c r="C331">
        <v>11</v>
      </c>
      <c r="D331" s="109">
        <f>'COG-M'!P172</f>
        <v>0</v>
      </c>
    </row>
    <row r="332" spans="1:4" x14ac:dyDescent="0.25">
      <c r="C332">
        <v>12</v>
      </c>
      <c r="D332" s="109">
        <f>'COG-M'!P173</f>
        <v>0</v>
      </c>
    </row>
    <row r="333" spans="1:4" x14ac:dyDescent="0.25">
      <c r="C333">
        <v>13</v>
      </c>
      <c r="D333" s="109">
        <f>'COG-M'!P174</f>
        <v>0</v>
      </c>
    </row>
    <row r="334" spans="1:4" x14ac:dyDescent="0.25">
      <c r="C334">
        <v>14</v>
      </c>
      <c r="D334" s="109">
        <f>'COG-M'!P175</f>
        <v>0</v>
      </c>
    </row>
    <row r="335" spans="1:4" x14ac:dyDescent="0.25">
      <c r="C335">
        <v>15</v>
      </c>
      <c r="D335" s="109">
        <f>'COG-M'!P176</f>
        <v>0</v>
      </c>
    </row>
    <row r="336" spans="1:4" x14ac:dyDescent="0.25">
      <c r="C336">
        <v>16</v>
      </c>
      <c r="D336" s="109">
        <f>'COG-M'!P177</f>
        <v>0</v>
      </c>
    </row>
    <row r="337" spans="1:4" x14ac:dyDescent="0.25">
      <c r="C337">
        <v>17</v>
      </c>
      <c r="D337" s="109">
        <f>'COG-M'!P178</f>
        <v>0</v>
      </c>
    </row>
    <row r="338" spans="1:4" x14ac:dyDescent="0.25">
      <c r="C338">
        <v>25</v>
      </c>
      <c r="D338" s="109">
        <f>'COG-M'!P179</f>
        <v>0</v>
      </c>
    </row>
    <row r="339" spans="1:4" x14ac:dyDescent="0.25">
      <c r="C339">
        <v>26</v>
      </c>
      <c r="D339" s="109">
        <f>'COG-M'!P180</f>
        <v>0</v>
      </c>
    </row>
    <row r="340" spans="1:4" x14ac:dyDescent="0.25">
      <c r="C340">
        <v>27</v>
      </c>
      <c r="D340" s="109">
        <f>'COG-M'!P181</f>
        <v>0</v>
      </c>
    </row>
    <row r="341" spans="1:4" x14ac:dyDescent="0.25">
      <c r="A341">
        <v>152</v>
      </c>
      <c r="B341" t="s">
        <v>45</v>
      </c>
      <c r="C341">
        <v>11</v>
      </c>
      <c r="D341" s="109">
        <f>'COG-M'!P182</f>
        <v>0</v>
      </c>
    </row>
    <row r="342" spans="1:4" x14ac:dyDescent="0.25">
      <c r="C342">
        <v>12</v>
      </c>
      <c r="D342" s="109">
        <f>'COG-M'!P183</f>
        <v>0</v>
      </c>
    </row>
    <row r="343" spans="1:4" x14ac:dyDescent="0.25">
      <c r="C343">
        <v>13</v>
      </c>
      <c r="D343" s="109">
        <f>'COG-M'!P184</f>
        <v>0</v>
      </c>
    </row>
    <row r="344" spans="1:4" x14ac:dyDescent="0.25">
      <c r="C344">
        <v>14</v>
      </c>
      <c r="D344" s="109">
        <f>'COG-M'!P185</f>
        <v>0</v>
      </c>
    </row>
    <row r="345" spans="1:4" x14ac:dyDescent="0.25">
      <c r="C345">
        <v>15</v>
      </c>
      <c r="D345" s="109">
        <f>'COG-M'!P186</f>
        <v>0</v>
      </c>
    </row>
    <row r="346" spans="1:4" x14ac:dyDescent="0.25">
      <c r="C346">
        <v>16</v>
      </c>
      <c r="D346" s="109">
        <f>'COG-M'!P187</f>
        <v>0</v>
      </c>
    </row>
    <row r="347" spans="1:4" x14ac:dyDescent="0.25">
      <c r="C347">
        <v>17</v>
      </c>
      <c r="D347" s="109">
        <f>'COG-M'!P188</f>
        <v>0</v>
      </c>
    </row>
    <row r="348" spans="1:4" x14ac:dyDescent="0.25">
      <c r="C348">
        <v>25</v>
      </c>
      <c r="D348" s="109">
        <f>'COG-M'!P189</f>
        <v>0</v>
      </c>
    </row>
    <row r="349" spans="1:4" x14ac:dyDescent="0.25">
      <c r="C349">
        <v>26</v>
      </c>
      <c r="D349" s="109">
        <f>'COG-M'!P190</f>
        <v>0</v>
      </c>
    </row>
    <row r="350" spans="1:4" x14ac:dyDescent="0.25">
      <c r="C350">
        <v>27</v>
      </c>
      <c r="D350" s="109">
        <f>'COG-M'!P191</f>
        <v>0</v>
      </c>
    </row>
    <row r="351" spans="1:4" x14ac:dyDescent="0.25">
      <c r="A351">
        <v>153</v>
      </c>
      <c r="B351" t="s">
        <v>46</v>
      </c>
      <c r="C351">
        <v>11</v>
      </c>
      <c r="D351" s="109">
        <f>'COG-M'!P192</f>
        <v>240000</v>
      </c>
    </row>
    <row r="352" spans="1:4" x14ac:dyDescent="0.25">
      <c r="C352">
        <v>12</v>
      </c>
      <c r="D352" s="109">
        <f>'COG-M'!P193</f>
        <v>0</v>
      </c>
    </row>
    <row r="353" spans="1:4" x14ac:dyDescent="0.25">
      <c r="C353">
        <v>13</v>
      </c>
      <c r="D353" s="109">
        <f>'COG-M'!P194</f>
        <v>0</v>
      </c>
    </row>
    <row r="354" spans="1:4" x14ac:dyDescent="0.25">
      <c r="C354">
        <v>14</v>
      </c>
      <c r="D354" s="109">
        <f>'COG-M'!P195</f>
        <v>0</v>
      </c>
    </row>
    <row r="355" spans="1:4" x14ac:dyDescent="0.25">
      <c r="C355">
        <v>15</v>
      </c>
      <c r="D355" s="109">
        <f>'COG-M'!P196</f>
        <v>0</v>
      </c>
    </row>
    <row r="356" spans="1:4" x14ac:dyDescent="0.25">
      <c r="C356">
        <v>16</v>
      </c>
      <c r="D356" s="109">
        <f>'COG-M'!P197</f>
        <v>0</v>
      </c>
    </row>
    <row r="357" spans="1:4" x14ac:dyDescent="0.25">
      <c r="C357">
        <v>17</v>
      </c>
      <c r="D357" s="109">
        <f>'COG-M'!P198</f>
        <v>0</v>
      </c>
    </row>
    <row r="358" spans="1:4" x14ac:dyDescent="0.25">
      <c r="C358">
        <v>25</v>
      </c>
      <c r="D358" s="109">
        <f>'COG-M'!P199</f>
        <v>0</v>
      </c>
    </row>
    <row r="359" spans="1:4" x14ac:dyDescent="0.25">
      <c r="C359">
        <v>26</v>
      </c>
      <c r="D359" s="109">
        <f>'COG-M'!P200</f>
        <v>0</v>
      </c>
    </row>
    <row r="360" spans="1:4" x14ac:dyDescent="0.25">
      <c r="C360">
        <v>27</v>
      </c>
      <c r="D360" s="109">
        <f>'COG-M'!P201</f>
        <v>0</v>
      </c>
    </row>
    <row r="361" spans="1:4" x14ac:dyDescent="0.25">
      <c r="A361">
        <v>154</v>
      </c>
      <c r="B361" t="s">
        <v>47</v>
      </c>
      <c r="C361">
        <v>11</v>
      </c>
      <c r="D361" s="109">
        <f>'COG-M'!P202</f>
        <v>0</v>
      </c>
    </row>
    <row r="362" spans="1:4" x14ac:dyDescent="0.25">
      <c r="C362">
        <v>12</v>
      </c>
      <c r="D362" s="109">
        <f>'COG-M'!P203</f>
        <v>0</v>
      </c>
    </row>
    <row r="363" spans="1:4" x14ac:dyDescent="0.25">
      <c r="C363">
        <v>13</v>
      </c>
      <c r="D363" s="109">
        <f>'COG-M'!P204</f>
        <v>0</v>
      </c>
    </row>
    <row r="364" spans="1:4" x14ac:dyDescent="0.25">
      <c r="C364">
        <v>14</v>
      </c>
      <c r="D364" s="109">
        <f>'COG-M'!P205</f>
        <v>0</v>
      </c>
    </row>
    <row r="365" spans="1:4" x14ac:dyDescent="0.25">
      <c r="C365">
        <v>15</v>
      </c>
      <c r="D365" s="109">
        <f>'COG-M'!P206</f>
        <v>0</v>
      </c>
    </row>
    <row r="366" spans="1:4" x14ac:dyDescent="0.25">
      <c r="C366">
        <v>16</v>
      </c>
      <c r="D366" s="109">
        <f>'COG-M'!P207</f>
        <v>0</v>
      </c>
    </row>
    <row r="367" spans="1:4" x14ac:dyDescent="0.25">
      <c r="C367">
        <v>17</v>
      </c>
      <c r="D367" s="109">
        <f>'COG-M'!P208</f>
        <v>0</v>
      </c>
    </row>
    <row r="368" spans="1:4" x14ac:dyDescent="0.25">
      <c r="C368">
        <v>25</v>
      </c>
      <c r="D368" s="109">
        <f>'COG-M'!P209</f>
        <v>0</v>
      </c>
    </row>
    <row r="369" spans="1:4" x14ac:dyDescent="0.25">
      <c r="C369">
        <v>26</v>
      </c>
      <c r="D369" s="109">
        <f>'COG-M'!P210</f>
        <v>0</v>
      </c>
    </row>
    <row r="370" spans="1:4" x14ac:dyDescent="0.25">
      <c r="C370">
        <v>27</v>
      </c>
      <c r="D370" s="109">
        <f>'COG-M'!P211</f>
        <v>0</v>
      </c>
    </row>
    <row r="371" spans="1:4" x14ac:dyDescent="0.25">
      <c r="A371">
        <v>155</v>
      </c>
      <c r="B371" t="s">
        <v>48</v>
      </c>
      <c r="C371">
        <v>11</v>
      </c>
      <c r="D371" s="109">
        <f>'COG-M'!P212</f>
        <v>0</v>
      </c>
    </row>
    <row r="372" spans="1:4" x14ac:dyDescent="0.25">
      <c r="C372">
        <v>12</v>
      </c>
      <c r="D372" s="109">
        <f>'COG-M'!P213</f>
        <v>0</v>
      </c>
    </row>
    <row r="373" spans="1:4" x14ac:dyDescent="0.25">
      <c r="C373">
        <v>13</v>
      </c>
      <c r="D373" s="109">
        <f>'COG-M'!P214</f>
        <v>0</v>
      </c>
    </row>
    <row r="374" spans="1:4" x14ac:dyDescent="0.25">
      <c r="C374">
        <v>14</v>
      </c>
      <c r="D374" s="109">
        <f>'COG-M'!P215</f>
        <v>0</v>
      </c>
    </row>
    <row r="375" spans="1:4" x14ac:dyDescent="0.25">
      <c r="C375">
        <v>15</v>
      </c>
      <c r="D375" s="109">
        <f>'COG-M'!P216</f>
        <v>0</v>
      </c>
    </row>
    <row r="376" spans="1:4" x14ac:dyDescent="0.25">
      <c r="C376">
        <v>16</v>
      </c>
      <c r="D376" s="109">
        <f>'COG-M'!P217</f>
        <v>0</v>
      </c>
    </row>
    <row r="377" spans="1:4" x14ac:dyDescent="0.25">
      <c r="C377">
        <v>17</v>
      </c>
      <c r="D377" s="109">
        <f>'COG-M'!P218</f>
        <v>0</v>
      </c>
    </row>
    <row r="378" spans="1:4" x14ac:dyDescent="0.25">
      <c r="C378">
        <v>25</v>
      </c>
      <c r="D378" s="109">
        <f>'COG-M'!P219</f>
        <v>0</v>
      </c>
    </row>
    <row r="379" spans="1:4" x14ac:dyDescent="0.25">
      <c r="C379">
        <v>26</v>
      </c>
      <c r="D379" s="109">
        <f>'COG-M'!P220</f>
        <v>0</v>
      </c>
    </row>
    <row r="380" spans="1:4" x14ac:dyDescent="0.25">
      <c r="C380">
        <v>27</v>
      </c>
      <c r="D380" s="109">
        <f>'COG-M'!P221</f>
        <v>0</v>
      </c>
    </row>
    <row r="381" spans="1:4" x14ac:dyDescent="0.25">
      <c r="A381">
        <v>159</v>
      </c>
      <c r="B381" t="s">
        <v>49</v>
      </c>
      <c r="C381">
        <v>11</v>
      </c>
      <c r="D381" s="109">
        <f>'COG-M'!P222</f>
        <v>0</v>
      </c>
    </row>
    <row r="382" spans="1:4" x14ac:dyDescent="0.25">
      <c r="C382">
        <v>12</v>
      </c>
      <c r="D382" s="109">
        <f>'COG-M'!P223</f>
        <v>0</v>
      </c>
    </row>
    <row r="383" spans="1:4" x14ac:dyDescent="0.25">
      <c r="C383">
        <v>13</v>
      </c>
      <c r="D383" s="109">
        <f>'COG-M'!P224</f>
        <v>0</v>
      </c>
    </row>
    <row r="384" spans="1:4" x14ac:dyDescent="0.25">
      <c r="C384">
        <v>14</v>
      </c>
      <c r="D384" s="109">
        <f>'COG-M'!P225</f>
        <v>0</v>
      </c>
    </row>
    <row r="385" spans="1:4" x14ac:dyDescent="0.25">
      <c r="C385">
        <v>15</v>
      </c>
      <c r="D385" s="109">
        <f>'COG-M'!P226</f>
        <v>0</v>
      </c>
    </row>
    <row r="386" spans="1:4" x14ac:dyDescent="0.25">
      <c r="C386">
        <v>16</v>
      </c>
      <c r="D386" s="109">
        <f>'COG-M'!P227</f>
        <v>0</v>
      </c>
    </row>
    <row r="387" spans="1:4" x14ac:dyDescent="0.25">
      <c r="C387">
        <v>17</v>
      </c>
      <c r="D387" s="109">
        <f>'COG-M'!P228</f>
        <v>0</v>
      </c>
    </row>
    <row r="388" spans="1:4" x14ac:dyDescent="0.25">
      <c r="C388">
        <v>25</v>
      </c>
      <c r="D388" s="109">
        <f>'COG-M'!P229</f>
        <v>0</v>
      </c>
    </row>
    <row r="389" spans="1:4" x14ac:dyDescent="0.25">
      <c r="C389">
        <v>26</v>
      </c>
      <c r="D389" s="109">
        <f>'COG-M'!P230</f>
        <v>0</v>
      </c>
    </row>
    <row r="390" spans="1:4" x14ac:dyDescent="0.25">
      <c r="C390">
        <v>27</v>
      </c>
      <c r="D390" s="109">
        <f>'COG-M'!P231</f>
        <v>0</v>
      </c>
    </row>
    <row r="391" spans="1:4" x14ac:dyDescent="0.25">
      <c r="A391">
        <v>1600</v>
      </c>
      <c r="B391" t="s">
        <v>50</v>
      </c>
      <c r="D391" s="109">
        <f>'COG-M'!P232</f>
        <v>0</v>
      </c>
    </row>
    <row r="392" spans="1:4" x14ac:dyDescent="0.25">
      <c r="A392">
        <v>161</v>
      </c>
      <c r="B392" t="s">
        <v>51</v>
      </c>
      <c r="C392">
        <v>11</v>
      </c>
      <c r="D392" s="109">
        <f>'COG-M'!P233</f>
        <v>0</v>
      </c>
    </row>
    <row r="393" spans="1:4" x14ac:dyDescent="0.25">
      <c r="C393">
        <v>12</v>
      </c>
      <c r="D393" s="109">
        <f>'COG-M'!P234</f>
        <v>0</v>
      </c>
    </row>
    <row r="394" spans="1:4" x14ac:dyDescent="0.25">
      <c r="C394">
        <v>13</v>
      </c>
      <c r="D394" s="109">
        <f>'COG-M'!P235</f>
        <v>0</v>
      </c>
    </row>
    <row r="395" spans="1:4" x14ac:dyDescent="0.25">
      <c r="C395">
        <v>14</v>
      </c>
      <c r="D395" s="109">
        <f>'COG-M'!P236</f>
        <v>0</v>
      </c>
    </row>
    <row r="396" spans="1:4" x14ac:dyDescent="0.25">
      <c r="C396">
        <v>15</v>
      </c>
      <c r="D396" s="109">
        <f>'COG-M'!P237</f>
        <v>0</v>
      </c>
    </row>
    <row r="397" spans="1:4" x14ac:dyDescent="0.25">
      <c r="C397">
        <v>16</v>
      </c>
      <c r="D397" s="109">
        <f>'COG-M'!P238</f>
        <v>0</v>
      </c>
    </row>
    <row r="398" spans="1:4" x14ac:dyDescent="0.25">
      <c r="C398">
        <v>17</v>
      </c>
      <c r="D398" s="109">
        <f>'COG-M'!P239</f>
        <v>0</v>
      </c>
    </row>
    <row r="399" spans="1:4" x14ac:dyDescent="0.25">
      <c r="C399">
        <v>25</v>
      </c>
      <c r="D399" s="109">
        <f>'COG-M'!P240</f>
        <v>0</v>
      </c>
    </row>
    <row r="400" spans="1:4" x14ac:dyDescent="0.25">
      <c r="C400">
        <v>26</v>
      </c>
      <c r="D400" s="109">
        <f>'COG-M'!P241</f>
        <v>0</v>
      </c>
    </row>
    <row r="401" spans="1:4" x14ac:dyDescent="0.25">
      <c r="C401">
        <v>27</v>
      </c>
      <c r="D401" s="109">
        <f>'COG-M'!P242</f>
        <v>0</v>
      </c>
    </row>
    <row r="402" spans="1:4" x14ac:dyDescent="0.25">
      <c r="A402">
        <v>1700</v>
      </c>
      <c r="B402" t="s">
        <v>52</v>
      </c>
      <c r="D402" s="109">
        <f>'COG-M'!P243</f>
        <v>0</v>
      </c>
    </row>
    <row r="403" spans="1:4" x14ac:dyDescent="0.25">
      <c r="A403">
        <v>171</v>
      </c>
      <c r="B403" t="s">
        <v>53</v>
      </c>
      <c r="C403">
        <v>11</v>
      </c>
      <c r="D403" s="109">
        <f>'COG-M'!P244</f>
        <v>0</v>
      </c>
    </row>
    <row r="404" spans="1:4" x14ac:dyDescent="0.25">
      <c r="C404">
        <v>12</v>
      </c>
      <c r="D404" s="109">
        <f>'COG-M'!P245</f>
        <v>0</v>
      </c>
    </row>
    <row r="405" spans="1:4" x14ac:dyDescent="0.25">
      <c r="C405">
        <v>13</v>
      </c>
      <c r="D405" s="109">
        <f>'COG-M'!P246</f>
        <v>0</v>
      </c>
    </row>
    <row r="406" spans="1:4" x14ac:dyDescent="0.25">
      <c r="C406">
        <v>14</v>
      </c>
      <c r="D406" s="109">
        <f>'COG-M'!P247</f>
        <v>0</v>
      </c>
    </row>
    <row r="407" spans="1:4" x14ac:dyDescent="0.25">
      <c r="C407">
        <v>15</v>
      </c>
      <c r="D407" s="109">
        <f>'COG-M'!P248</f>
        <v>0</v>
      </c>
    </row>
    <row r="408" spans="1:4" x14ac:dyDescent="0.25">
      <c r="C408">
        <v>16</v>
      </c>
      <c r="D408" s="109">
        <f>'COG-M'!P249</f>
        <v>0</v>
      </c>
    </row>
    <row r="409" spans="1:4" x14ac:dyDescent="0.25">
      <c r="C409">
        <v>17</v>
      </c>
      <c r="D409" s="109">
        <f>'COG-M'!P250</f>
        <v>0</v>
      </c>
    </row>
    <row r="410" spans="1:4" x14ac:dyDescent="0.25">
      <c r="C410">
        <v>25</v>
      </c>
      <c r="D410" s="109">
        <f>'COG-M'!P251</f>
        <v>0</v>
      </c>
    </row>
    <row r="411" spans="1:4" x14ac:dyDescent="0.25">
      <c r="C411">
        <v>26</v>
      </c>
      <c r="D411" s="109">
        <f>'COG-M'!P252</f>
        <v>0</v>
      </c>
    </row>
    <row r="412" spans="1:4" x14ac:dyDescent="0.25">
      <c r="C412">
        <v>27</v>
      </c>
      <c r="D412" s="109">
        <f>'COG-M'!P253</f>
        <v>0</v>
      </c>
    </row>
    <row r="413" spans="1:4" x14ac:dyDescent="0.25">
      <c r="A413">
        <v>172</v>
      </c>
      <c r="B413" t="s">
        <v>54</v>
      </c>
      <c r="C413">
        <v>11</v>
      </c>
      <c r="D413" s="109">
        <f>'COG-M'!P254</f>
        <v>0</v>
      </c>
    </row>
    <row r="414" spans="1:4" x14ac:dyDescent="0.25">
      <c r="C414">
        <v>12</v>
      </c>
      <c r="D414" s="109">
        <f>'COG-M'!P255</f>
        <v>0</v>
      </c>
    </row>
    <row r="415" spans="1:4" x14ac:dyDescent="0.25">
      <c r="C415">
        <v>13</v>
      </c>
      <c r="D415" s="109">
        <f>'COG-M'!P256</f>
        <v>0</v>
      </c>
    </row>
    <row r="416" spans="1:4" x14ac:dyDescent="0.25">
      <c r="C416">
        <v>14</v>
      </c>
      <c r="D416" s="109">
        <f>'COG-M'!P257</f>
        <v>0</v>
      </c>
    </row>
    <row r="417" spans="1:4" x14ac:dyDescent="0.25">
      <c r="C417">
        <v>15</v>
      </c>
      <c r="D417" s="109">
        <f>'COG-M'!P258</f>
        <v>0</v>
      </c>
    </row>
    <row r="418" spans="1:4" x14ac:dyDescent="0.25">
      <c r="C418">
        <v>16</v>
      </c>
      <c r="D418" s="109">
        <f>'COG-M'!P259</f>
        <v>0</v>
      </c>
    </row>
    <row r="419" spans="1:4" x14ac:dyDescent="0.25">
      <c r="C419">
        <v>17</v>
      </c>
      <c r="D419" s="109">
        <f>'COG-M'!P260</f>
        <v>0</v>
      </c>
    </row>
    <row r="420" spans="1:4" x14ac:dyDescent="0.25">
      <c r="C420">
        <v>25</v>
      </c>
      <c r="D420" s="109">
        <f>'COG-M'!P261</f>
        <v>0</v>
      </c>
    </row>
    <row r="421" spans="1:4" x14ac:dyDescent="0.25">
      <c r="C421">
        <v>26</v>
      </c>
      <c r="D421" s="109">
        <f>'COG-M'!P262</f>
        <v>0</v>
      </c>
    </row>
    <row r="422" spans="1:4" x14ac:dyDescent="0.25">
      <c r="C422">
        <v>27</v>
      </c>
      <c r="D422" s="109">
        <f>'COG-M'!P263</f>
        <v>0</v>
      </c>
    </row>
    <row r="423" spans="1:4" x14ac:dyDescent="0.25">
      <c r="A423">
        <v>2000</v>
      </c>
      <c r="B423" t="s">
        <v>55</v>
      </c>
      <c r="D423" s="109">
        <f>'COG-M'!P264</f>
        <v>17941800</v>
      </c>
    </row>
    <row r="424" spans="1:4" x14ac:dyDescent="0.25">
      <c r="A424">
        <v>2100</v>
      </c>
      <c r="B424" t="s">
        <v>56</v>
      </c>
      <c r="D424" s="109">
        <f>'COG-M'!P265</f>
        <v>461000</v>
      </c>
    </row>
    <row r="425" spans="1:4" x14ac:dyDescent="0.25">
      <c r="A425">
        <v>211</v>
      </c>
      <c r="B425" t="s">
        <v>57</v>
      </c>
      <c r="C425">
        <v>11</v>
      </c>
      <c r="D425" s="109">
        <f>'COG-M'!P266</f>
        <v>132000</v>
      </c>
    </row>
    <row r="426" spans="1:4" x14ac:dyDescent="0.25">
      <c r="C426">
        <v>12</v>
      </c>
      <c r="D426" s="109">
        <f>'COG-M'!P267</f>
        <v>0</v>
      </c>
    </row>
    <row r="427" spans="1:4" x14ac:dyDescent="0.25">
      <c r="C427">
        <v>13</v>
      </c>
      <c r="D427" s="109">
        <f>'COG-M'!P268</f>
        <v>0</v>
      </c>
    </row>
    <row r="428" spans="1:4" x14ac:dyDescent="0.25">
      <c r="C428">
        <v>14</v>
      </c>
      <c r="D428" s="109">
        <f>'COG-M'!P269</f>
        <v>0</v>
      </c>
    </row>
    <row r="429" spans="1:4" x14ac:dyDescent="0.25">
      <c r="C429">
        <v>15</v>
      </c>
      <c r="D429" s="109">
        <f>'COG-M'!P270</f>
        <v>0</v>
      </c>
    </row>
    <row r="430" spans="1:4" x14ac:dyDescent="0.25">
      <c r="C430">
        <v>16</v>
      </c>
      <c r="D430" s="109">
        <f>'COG-M'!P271</f>
        <v>0</v>
      </c>
    </row>
    <row r="431" spans="1:4" x14ac:dyDescent="0.25">
      <c r="C431">
        <v>17</v>
      </c>
      <c r="D431" s="109">
        <f>'COG-M'!P272</f>
        <v>0</v>
      </c>
    </row>
    <row r="432" spans="1:4" x14ac:dyDescent="0.25">
      <c r="C432">
        <v>25</v>
      </c>
      <c r="D432" s="109">
        <f>'COG-M'!P273</f>
        <v>0</v>
      </c>
    </row>
    <row r="433" spans="1:4" x14ac:dyDescent="0.25">
      <c r="C433">
        <v>26</v>
      </c>
      <c r="D433" s="109">
        <f>'COG-M'!P274</f>
        <v>0</v>
      </c>
    </row>
    <row r="434" spans="1:4" x14ac:dyDescent="0.25">
      <c r="C434">
        <v>27</v>
      </c>
      <c r="D434" s="109">
        <f>'COG-M'!P275</f>
        <v>0</v>
      </c>
    </row>
    <row r="435" spans="1:4" x14ac:dyDescent="0.25">
      <c r="A435">
        <v>212</v>
      </c>
      <c r="B435" t="s">
        <v>58</v>
      </c>
      <c r="C435">
        <v>11</v>
      </c>
      <c r="D435" s="109">
        <f>'COG-M'!P276</f>
        <v>60000</v>
      </c>
    </row>
    <row r="436" spans="1:4" x14ac:dyDescent="0.25">
      <c r="C436">
        <v>12</v>
      </c>
      <c r="D436" s="109">
        <f>'COG-M'!P277</f>
        <v>0</v>
      </c>
    </row>
    <row r="437" spans="1:4" x14ac:dyDescent="0.25">
      <c r="C437">
        <v>13</v>
      </c>
      <c r="D437" s="109">
        <f>'COG-M'!P278</f>
        <v>0</v>
      </c>
    </row>
    <row r="438" spans="1:4" x14ac:dyDescent="0.25">
      <c r="C438">
        <v>14</v>
      </c>
      <c r="D438" s="109">
        <f>'COG-M'!P279</f>
        <v>0</v>
      </c>
    </row>
    <row r="439" spans="1:4" x14ac:dyDescent="0.25">
      <c r="C439">
        <v>15</v>
      </c>
      <c r="D439" s="109">
        <f>'COG-M'!P280</f>
        <v>0</v>
      </c>
    </row>
    <row r="440" spans="1:4" x14ac:dyDescent="0.25">
      <c r="C440">
        <v>16</v>
      </c>
      <c r="D440" s="109">
        <f>'COG-M'!P281</f>
        <v>0</v>
      </c>
    </row>
    <row r="441" spans="1:4" x14ac:dyDescent="0.25">
      <c r="C441">
        <v>17</v>
      </c>
      <c r="D441" s="109">
        <f>'COG-M'!P282</f>
        <v>0</v>
      </c>
    </row>
    <row r="442" spans="1:4" x14ac:dyDescent="0.25">
      <c r="C442">
        <v>25</v>
      </c>
      <c r="D442" s="109">
        <f>'COG-M'!P283</f>
        <v>0</v>
      </c>
    </row>
    <row r="443" spans="1:4" x14ac:dyDescent="0.25">
      <c r="C443">
        <v>26</v>
      </c>
      <c r="D443" s="109">
        <f>'COG-M'!P284</f>
        <v>0</v>
      </c>
    </row>
    <row r="444" spans="1:4" x14ac:dyDescent="0.25">
      <c r="C444">
        <v>27</v>
      </c>
      <c r="D444" s="109">
        <f>'COG-M'!P285</f>
        <v>0</v>
      </c>
    </row>
    <row r="445" spans="1:4" x14ac:dyDescent="0.25">
      <c r="A445">
        <v>213</v>
      </c>
      <c r="B445" t="s">
        <v>59</v>
      </c>
      <c r="C445">
        <v>11</v>
      </c>
      <c r="D445" s="109">
        <f>'COG-M'!P286</f>
        <v>0</v>
      </c>
    </row>
    <row r="446" spans="1:4" x14ac:dyDescent="0.25">
      <c r="C446">
        <v>12</v>
      </c>
      <c r="D446" s="109">
        <f>'COG-M'!P287</f>
        <v>0</v>
      </c>
    </row>
    <row r="447" spans="1:4" x14ac:dyDescent="0.25">
      <c r="C447">
        <v>13</v>
      </c>
      <c r="D447" s="109">
        <f>'COG-M'!P288</f>
        <v>0</v>
      </c>
    </row>
    <row r="448" spans="1:4" x14ac:dyDescent="0.25">
      <c r="C448">
        <v>14</v>
      </c>
      <c r="D448" s="109">
        <f>'COG-M'!P289</f>
        <v>0</v>
      </c>
    </row>
    <row r="449" spans="1:4" x14ac:dyDescent="0.25">
      <c r="C449">
        <v>15</v>
      </c>
      <c r="D449" s="109">
        <f>'COG-M'!P290</f>
        <v>0</v>
      </c>
    </row>
    <row r="450" spans="1:4" x14ac:dyDescent="0.25">
      <c r="C450">
        <v>16</v>
      </c>
      <c r="D450" s="109">
        <f>'COG-M'!P291</f>
        <v>0</v>
      </c>
    </row>
    <row r="451" spans="1:4" x14ac:dyDescent="0.25">
      <c r="C451">
        <v>17</v>
      </c>
      <c r="D451" s="109">
        <f>'COG-M'!P292</f>
        <v>0</v>
      </c>
    </row>
    <row r="452" spans="1:4" x14ac:dyDescent="0.25">
      <c r="C452">
        <v>25</v>
      </c>
      <c r="D452" s="109">
        <f>'COG-M'!P293</f>
        <v>0</v>
      </c>
    </row>
    <row r="453" spans="1:4" x14ac:dyDescent="0.25">
      <c r="C453">
        <v>26</v>
      </c>
      <c r="D453" s="109">
        <f>'COG-M'!P294</f>
        <v>0</v>
      </c>
    </row>
    <row r="454" spans="1:4" x14ac:dyDescent="0.25">
      <c r="C454">
        <v>27</v>
      </c>
      <c r="D454" s="109">
        <f>'COG-M'!P295</f>
        <v>0</v>
      </c>
    </row>
    <row r="455" spans="1:4" x14ac:dyDescent="0.25">
      <c r="A455">
        <v>214</v>
      </c>
      <c r="B455" t="s">
        <v>60</v>
      </c>
      <c r="C455">
        <v>11</v>
      </c>
      <c r="D455" s="109">
        <f>'COG-M'!P296</f>
        <v>0</v>
      </c>
    </row>
    <row r="456" spans="1:4" x14ac:dyDescent="0.25">
      <c r="C456">
        <v>12</v>
      </c>
      <c r="D456" s="109">
        <f>'COG-M'!P297</f>
        <v>0</v>
      </c>
    </row>
    <row r="457" spans="1:4" x14ac:dyDescent="0.25">
      <c r="C457">
        <v>13</v>
      </c>
      <c r="D457" s="109">
        <f>'COG-M'!P298</f>
        <v>0</v>
      </c>
    </row>
    <row r="458" spans="1:4" x14ac:dyDescent="0.25">
      <c r="C458">
        <v>14</v>
      </c>
      <c r="D458" s="109">
        <f>'COG-M'!P299</f>
        <v>0</v>
      </c>
    </row>
    <row r="459" spans="1:4" x14ac:dyDescent="0.25">
      <c r="C459">
        <v>15</v>
      </c>
      <c r="D459" s="109">
        <f>'COG-M'!P300</f>
        <v>5000</v>
      </c>
    </row>
    <row r="460" spans="1:4" x14ac:dyDescent="0.25">
      <c r="C460">
        <v>16</v>
      </c>
      <c r="D460" s="109">
        <f>'COG-M'!P301</f>
        <v>0</v>
      </c>
    </row>
    <row r="461" spans="1:4" x14ac:dyDescent="0.25">
      <c r="C461">
        <v>17</v>
      </c>
      <c r="D461" s="109">
        <f>'COG-M'!P302</f>
        <v>0</v>
      </c>
    </row>
    <row r="462" spans="1:4" x14ac:dyDescent="0.25">
      <c r="C462">
        <v>25</v>
      </c>
      <c r="D462" s="109">
        <f>'COG-M'!P303</f>
        <v>0</v>
      </c>
    </row>
    <row r="463" spans="1:4" x14ac:dyDescent="0.25">
      <c r="C463">
        <v>26</v>
      </c>
      <c r="D463" s="109">
        <f>'COG-M'!P304</f>
        <v>0</v>
      </c>
    </row>
    <row r="464" spans="1:4" x14ac:dyDescent="0.25">
      <c r="C464">
        <v>27</v>
      </c>
      <c r="D464" s="109">
        <f>'COG-M'!P305</f>
        <v>0</v>
      </c>
    </row>
    <row r="465" spans="1:4" x14ac:dyDescent="0.25">
      <c r="A465">
        <v>215</v>
      </c>
      <c r="B465" t="s">
        <v>61</v>
      </c>
      <c r="C465">
        <v>11</v>
      </c>
      <c r="D465" s="109">
        <f>'COG-M'!P306</f>
        <v>0</v>
      </c>
    </row>
    <row r="466" spans="1:4" x14ac:dyDescent="0.25">
      <c r="C466">
        <v>12</v>
      </c>
      <c r="D466" s="109">
        <f>'COG-M'!P307</f>
        <v>0</v>
      </c>
    </row>
    <row r="467" spans="1:4" x14ac:dyDescent="0.25">
      <c r="C467">
        <v>13</v>
      </c>
      <c r="D467" s="109">
        <f>'COG-M'!P308</f>
        <v>0</v>
      </c>
    </row>
    <row r="468" spans="1:4" x14ac:dyDescent="0.25">
      <c r="C468">
        <v>14</v>
      </c>
      <c r="D468" s="109">
        <f>'COG-M'!P309</f>
        <v>0</v>
      </c>
    </row>
    <row r="469" spans="1:4" x14ac:dyDescent="0.25">
      <c r="C469">
        <v>15</v>
      </c>
      <c r="D469" s="109">
        <f>'COG-M'!P310</f>
        <v>0</v>
      </c>
    </row>
    <row r="470" spans="1:4" x14ac:dyDescent="0.25">
      <c r="C470">
        <v>16</v>
      </c>
      <c r="D470" s="109">
        <f>'COG-M'!P311</f>
        <v>0</v>
      </c>
    </row>
    <row r="471" spans="1:4" x14ac:dyDescent="0.25">
      <c r="C471">
        <v>17</v>
      </c>
      <c r="D471" s="109">
        <f>'COG-M'!P312</f>
        <v>0</v>
      </c>
    </row>
    <row r="472" spans="1:4" x14ac:dyDescent="0.25">
      <c r="C472">
        <v>25</v>
      </c>
      <c r="D472" s="109">
        <f>'COG-M'!P313</f>
        <v>0</v>
      </c>
    </row>
    <row r="473" spans="1:4" x14ac:dyDescent="0.25">
      <c r="C473">
        <v>26</v>
      </c>
      <c r="D473" s="109">
        <f>'COG-M'!P314</f>
        <v>0</v>
      </c>
    </row>
    <row r="474" spans="1:4" x14ac:dyDescent="0.25">
      <c r="C474">
        <v>27</v>
      </c>
      <c r="D474" s="109">
        <f>'COG-M'!P315</f>
        <v>0</v>
      </c>
    </row>
    <row r="475" spans="1:4" x14ac:dyDescent="0.25">
      <c r="A475">
        <v>216</v>
      </c>
      <c r="B475" t="s">
        <v>62</v>
      </c>
      <c r="C475">
        <v>11</v>
      </c>
      <c r="D475" s="109">
        <f>'COG-M'!P316</f>
        <v>264000</v>
      </c>
    </row>
    <row r="476" spans="1:4" x14ac:dyDescent="0.25">
      <c r="C476">
        <v>12</v>
      </c>
      <c r="D476" s="109">
        <f>'COG-M'!P317</f>
        <v>0</v>
      </c>
    </row>
    <row r="477" spans="1:4" x14ac:dyDescent="0.25">
      <c r="C477">
        <v>13</v>
      </c>
      <c r="D477" s="109">
        <f>'COG-M'!P318</f>
        <v>0</v>
      </c>
    </row>
    <row r="478" spans="1:4" x14ac:dyDescent="0.25">
      <c r="C478">
        <v>14</v>
      </c>
      <c r="D478" s="109">
        <f>'COG-M'!P319</f>
        <v>0</v>
      </c>
    </row>
    <row r="479" spans="1:4" x14ac:dyDescent="0.25">
      <c r="C479">
        <v>15</v>
      </c>
      <c r="D479" s="109">
        <f>'COG-M'!P320</f>
        <v>0</v>
      </c>
    </row>
    <row r="480" spans="1:4" x14ac:dyDescent="0.25">
      <c r="C480">
        <v>16</v>
      </c>
      <c r="D480" s="109">
        <f>'COG-M'!P321</f>
        <v>0</v>
      </c>
    </row>
    <row r="481" spans="1:4" x14ac:dyDescent="0.25">
      <c r="C481">
        <v>17</v>
      </c>
      <c r="D481" s="109">
        <f>'COG-M'!P322</f>
        <v>0</v>
      </c>
    </row>
    <row r="482" spans="1:4" x14ac:dyDescent="0.25">
      <c r="C482">
        <v>25</v>
      </c>
      <c r="D482" s="109">
        <f>'COG-M'!P323</f>
        <v>0</v>
      </c>
    </row>
    <row r="483" spans="1:4" x14ac:dyDescent="0.25">
      <c r="C483">
        <v>26</v>
      </c>
      <c r="D483" s="109">
        <f>'COG-M'!P324</f>
        <v>0</v>
      </c>
    </row>
    <row r="484" spans="1:4" x14ac:dyDescent="0.25">
      <c r="C484">
        <v>27</v>
      </c>
      <c r="D484" s="109">
        <f>'COG-M'!P325</f>
        <v>0</v>
      </c>
    </row>
    <row r="485" spans="1:4" x14ac:dyDescent="0.25">
      <c r="A485">
        <v>217</v>
      </c>
      <c r="B485" t="s">
        <v>63</v>
      </c>
      <c r="C485">
        <v>11</v>
      </c>
      <c r="D485" s="109">
        <f>'COG-M'!P326</f>
        <v>0</v>
      </c>
    </row>
    <row r="486" spans="1:4" x14ac:dyDescent="0.25">
      <c r="C486">
        <v>12</v>
      </c>
      <c r="D486" s="109">
        <f>'COG-M'!P327</f>
        <v>0</v>
      </c>
    </row>
    <row r="487" spans="1:4" x14ac:dyDescent="0.25">
      <c r="C487">
        <v>13</v>
      </c>
      <c r="D487" s="109">
        <f>'COG-M'!P328</f>
        <v>0</v>
      </c>
    </row>
    <row r="488" spans="1:4" x14ac:dyDescent="0.25">
      <c r="C488">
        <v>14</v>
      </c>
      <c r="D488" s="109">
        <f>'COG-M'!P329</f>
        <v>0</v>
      </c>
    </row>
    <row r="489" spans="1:4" x14ac:dyDescent="0.25">
      <c r="C489">
        <v>15</v>
      </c>
      <c r="D489" s="109">
        <f>'COG-M'!P330</f>
        <v>0</v>
      </c>
    </row>
    <row r="490" spans="1:4" x14ac:dyDescent="0.25">
      <c r="C490">
        <v>16</v>
      </c>
      <c r="D490" s="109">
        <f>'COG-M'!P331</f>
        <v>0</v>
      </c>
    </row>
    <row r="491" spans="1:4" x14ac:dyDescent="0.25">
      <c r="C491">
        <v>17</v>
      </c>
      <c r="D491" s="109">
        <f>'COG-M'!P332</f>
        <v>0</v>
      </c>
    </row>
    <row r="492" spans="1:4" x14ac:dyDescent="0.25">
      <c r="C492">
        <v>25</v>
      </c>
      <c r="D492" s="109">
        <f>'COG-M'!P333</f>
        <v>0</v>
      </c>
    </row>
    <row r="493" spans="1:4" x14ac:dyDescent="0.25">
      <c r="C493">
        <v>26</v>
      </c>
      <c r="D493" s="109">
        <f>'COG-M'!P334</f>
        <v>0</v>
      </c>
    </row>
    <row r="494" spans="1:4" x14ac:dyDescent="0.25">
      <c r="C494">
        <v>27</v>
      </c>
      <c r="D494" s="109">
        <f>'COG-M'!P335</f>
        <v>0</v>
      </c>
    </row>
    <row r="495" spans="1:4" x14ac:dyDescent="0.25">
      <c r="A495">
        <v>218</v>
      </c>
      <c r="B495" t="s">
        <v>64</v>
      </c>
      <c r="C495">
        <v>11</v>
      </c>
      <c r="D495" s="109">
        <f>'COG-M'!P336</f>
        <v>0</v>
      </c>
    </row>
    <row r="496" spans="1:4" x14ac:dyDescent="0.25">
      <c r="C496">
        <v>12</v>
      </c>
      <c r="D496" s="109">
        <f>'COG-M'!P337</f>
        <v>0</v>
      </c>
    </row>
    <row r="497" spans="1:4" x14ac:dyDescent="0.25">
      <c r="C497">
        <v>13</v>
      </c>
      <c r="D497" s="109">
        <f>'COG-M'!P338</f>
        <v>0</v>
      </c>
    </row>
    <row r="498" spans="1:4" x14ac:dyDescent="0.25">
      <c r="C498">
        <v>14</v>
      </c>
      <c r="D498" s="109">
        <f>'COG-M'!P339</f>
        <v>0</v>
      </c>
    </row>
    <row r="499" spans="1:4" x14ac:dyDescent="0.25">
      <c r="C499">
        <v>15</v>
      </c>
      <c r="D499" s="109">
        <f>'COG-M'!P340</f>
        <v>0</v>
      </c>
    </row>
    <row r="500" spans="1:4" x14ac:dyDescent="0.25">
      <c r="C500">
        <v>16</v>
      </c>
      <c r="D500" s="109">
        <f>'COG-M'!P341</f>
        <v>0</v>
      </c>
    </row>
    <row r="501" spans="1:4" x14ac:dyDescent="0.25">
      <c r="C501">
        <v>17</v>
      </c>
      <c r="D501" s="109">
        <f>'COG-M'!P342</f>
        <v>0</v>
      </c>
    </row>
    <row r="502" spans="1:4" x14ac:dyDescent="0.25">
      <c r="C502">
        <v>25</v>
      </c>
      <c r="D502" s="109">
        <f>'COG-M'!P343</f>
        <v>0</v>
      </c>
    </row>
    <row r="503" spans="1:4" x14ac:dyDescent="0.25">
      <c r="C503">
        <v>26</v>
      </c>
      <c r="D503" s="109">
        <f>'COG-M'!P344</f>
        <v>0</v>
      </c>
    </row>
    <row r="504" spans="1:4" x14ac:dyDescent="0.25">
      <c r="C504">
        <v>27</v>
      </c>
      <c r="D504" s="109">
        <f>'COG-M'!P345</f>
        <v>0</v>
      </c>
    </row>
    <row r="505" spans="1:4" x14ac:dyDescent="0.25">
      <c r="A505">
        <v>2200</v>
      </c>
      <c r="B505" t="s">
        <v>65</v>
      </c>
      <c r="D505" s="109">
        <f>'COG-M'!P346</f>
        <v>192000</v>
      </c>
    </row>
    <row r="506" spans="1:4" x14ac:dyDescent="0.25">
      <c r="A506">
        <v>221</v>
      </c>
      <c r="B506" t="s">
        <v>66</v>
      </c>
      <c r="C506">
        <v>11</v>
      </c>
      <c r="D506" s="109">
        <f>'COG-M'!P347</f>
        <v>180000</v>
      </c>
    </row>
    <row r="507" spans="1:4" x14ac:dyDescent="0.25">
      <c r="C507">
        <v>12</v>
      </c>
      <c r="D507" s="109">
        <f>'COG-M'!P348</f>
        <v>0</v>
      </c>
    </row>
    <row r="508" spans="1:4" x14ac:dyDescent="0.25">
      <c r="C508">
        <v>13</v>
      </c>
      <c r="D508" s="109">
        <f>'COG-M'!P349</f>
        <v>0</v>
      </c>
    </row>
    <row r="509" spans="1:4" x14ac:dyDescent="0.25">
      <c r="C509">
        <v>14</v>
      </c>
      <c r="D509" s="109">
        <f>'COG-M'!P350</f>
        <v>0</v>
      </c>
    </row>
    <row r="510" spans="1:4" x14ac:dyDescent="0.25">
      <c r="C510">
        <v>15</v>
      </c>
      <c r="D510" s="109">
        <f>'COG-M'!P351</f>
        <v>0</v>
      </c>
    </row>
    <row r="511" spans="1:4" x14ac:dyDescent="0.25">
      <c r="C511">
        <v>16</v>
      </c>
      <c r="D511" s="109">
        <f>'COG-M'!P352</f>
        <v>0</v>
      </c>
    </row>
    <row r="512" spans="1:4" x14ac:dyDescent="0.25">
      <c r="C512">
        <v>17</v>
      </c>
      <c r="D512" s="109">
        <f>'COG-M'!P353</f>
        <v>0</v>
      </c>
    </row>
    <row r="513" spans="1:4" x14ac:dyDescent="0.25">
      <c r="C513">
        <v>25</v>
      </c>
      <c r="D513" s="109">
        <f>'COG-M'!P354</f>
        <v>0</v>
      </c>
    </row>
    <row r="514" spans="1:4" x14ac:dyDescent="0.25">
      <c r="C514">
        <v>26</v>
      </c>
      <c r="D514" s="109">
        <f>'COG-M'!P355</f>
        <v>0</v>
      </c>
    </row>
    <row r="515" spans="1:4" x14ac:dyDescent="0.25">
      <c r="C515">
        <v>27</v>
      </c>
      <c r="D515" s="109">
        <f>'COG-M'!P356</f>
        <v>0</v>
      </c>
    </row>
    <row r="516" spans="1:4" x14ac:dyDescent="0.25">
      <c r="A516">
        <v>222</v>
      </c>
      <c r="B516" t="s">
        <v>67</v>
      </c>
      <c r="C516">
        <v>11</v>
      </c>
      <c r="D516" s="109">
        <f>'COG-M'!P357</f>
        <v>0</v>
      </c>
    </row>
    <row r="517" spans="1:4" x14ac:dyDescent="0.25">
      <c r="C517">
        <v>12</v>
      </c>
      <c r="D517" s="109">
        <f>'COG-M'!P358</f>
        <v>0</v>
      </c>
    </row>
    <row r="518" spans="1:4" x14ac:dyDescent="0.25">
      <c r="C518">
        <v>13</v>
      </c>
      <c r="D518" s="109">
        <f>'COG-M'!P359</f>
        <v>0</v>
      </c>
    </row>
    <row r="519" spans="1:4" x14ac:dyDescent="0.25">
      <c r="C519">
        <v>14</v>
      </c>
      <c r="D519" s="109">
        <f>'COG-M'!P360</f>
        <v>0</v>
      </c>
    </row>
    <row r="520" spans="1:4" x14ac:dyDescent="0.25">
      <c r="C520">
        <v>15</v>
      </c>
      <c r="D520" s="109">
        <f>'COG-M'!P361</f>
        <v>12000</v>
      </c>
    </row>
    <row r="521" spans="1:4" x14ac:dyDescent="0.25">
      <c r="C521">
        <v>16</v>
      </c>
      <c r="D521" s="109">
        <f>'COG-M'!P362</f>
        <v>0</v>
      </c>
    </row>
    <row r="522" spans="1:4" x14ac:dyDescent="0.25">
      <c r="C522">
        <v>17</v>
      </c>
      <c r="D522" s="109">
        <f>'COG-M'!P363</f>
        <v>0</v>
      </c>
    </row>
    <row r="523" spans="1:4" x14ac:dyDescent="0.25">
      <c r="C523">
        <v>25</v>
      </c>
      <c r="D523" s="109">
        <f>'COG-M'!P364</f>
        <v>0</v>
      </c>
    </row>
    <row r="524" spans="1:4" x14ac:dyDescent="0.25">
      <c r="C524">
        <v>26</v>
      </c>
      <c r="D524" s="109">
        <f>'COG-M'!P365</f>
        <v>0</v>
      </c>
    </row>
    <row r="525" spans="1:4" x14ac:dyDescent="0.25">
      <c r="C525">
        <v>27</v>
      </c>
      <c r="D525" s="109">
        <f>'COG-M'!P366</f>
        <v>0</v>
      </c>
    </row>
    <row r="526" spans="1:4" x14ac:dyDescent="0.25">
      <c r="A526">
        <v>223</v>
      </c>
      <c r="B526" t="s">
        <v>68</v>
      </c>
      <c r="C526">
        <v>11</v>
      </c>
      <c r="D526" s="109">
        <f>'COG-M'!P367</f>
        <v>0</v>
      </c>
    </row>
    <row r="527" spans="1:4" x14ac:dyDescent="0.25">
      <c r="C527">
        <v>12</v>
      </c>
      <c r="D527" s="109">
        <f>'COG-M'!P368</f>
        <v>0</v>
      </c>
    </row>
    <row r="528" spans="1:4" x14ac:dyDescent="0.25">
      <c r="C528">
        <v>13</v>
      </c>
      <c r="D528" s="109">
        <f>'COG-M'!P369</f>
        <v>0</v>
      </c>
    </row>
    <row r="529" spans="1:4" x14ac:dyDescent="0.25">
      <c r="C529">
        <v>14</v>
      </c>
      <c r="D529" s="109">
        <f>'COG-M'!P370</f>
        <v>0</v>
      </c>
    </row>
    <row r="530" spans="1:4" x14ac:dyDescent="0.25">
      <c r="C530">
        <v>15</v>
      </c>
      <c r="D530" s="109">
        <f>'COG-M'!P371</f>
        <v>0</v>
      </c>
    </row>
    <row r="531" spans="1:4" x14ac:dyDescent="0.25">
      <c r="C531">
        <v>16</v>
      </c>
      <c r="D531" s="109">
        <f>'COG-M'!P372</f>
        <v>0</v>
      </c>
    </row>
    <row r="532" spans="1:4" x14ac:dyDescent="0.25">
      <c r="C532">
        <v>17</v>
      </c>
      <c r="D532" s="109">
        <f>'COG-M'!P373</f>
        <v>0</v>
      </c>
    </row>
    <row r="533" spans="1:4" x14ac:dyDescent="0.25">
      <c r="C533">
        <v>25</v>
      </c>
      <c r="D533" s="109">
        <f>'COG-M'!P374</f>
        <v>0</v>
      </c>
    </row>
    <row r="534" spans="1:4" x14ac:dyDescent="0.25">
      <c r="C534">
        <v>26</v>
      </c>
      <c r="D534" s="109">
        <f>'COG-M'!P375</f>
        <v>0</v>
      </c>
    </row>
    <row r="535" spans="1:4" x14ac:dyDescent="0.25">
      <c r="C535">
        <v>27</v>
      </c>
      <c r="D535" s="109">
        <f>'COG-M'!P376</f>
        <v>0</v>
      </c>
    </row>
    <row r="536" spans="1:4" x14ac:dyDescent="0.25">
      <c r="A536">
        <v>2300</v>
      </c>
      <c r="B536" t="s">
        <v>69</v>
      </c>
      <c r="D536" s="109">
        <f>'COG-M'!P377</f>
        <v>0</v>
      </c>
    </row>
    <row r="537" spans="1:4" x14ac:dyDescent="0.25">
      <c r="A537">
        <v>231</v>
      </c>
      <c r="B537" t="s">
        <v>70</v>
      </c>
      <c r="D537" s="109">
        <f>'COG-M'!P378</f>
        <v>0</v>
      </c>
    </row>
    <row r="538" spans="1:4" x14ac:dyDescent="0.25">
      <c r="A538">
        <v>232</v>
      </c>
      <c r="B538" t="s">
        <v>71</v>
      </c>
      <c r="D538" s="109">
        <f>'COG-M'!P379</f>
        <v>0</v>
      </c>
    </row>
    <row r="539" spans="1:4" x14ac:dyDescent="0.25">
      <c r="A539">
        <v>233</v>
      </c>
      <c r="B539" t="s">
        <v>72</v>
      </c>
      <c r="D539" s="109">
        <f>'COG-M'!P380</f>
        <v>0</v>
      </c>
    </row>
    <row r="540" spans="1:4" x14ac:dyDescent="0.25">
      <c r="A540">
        <v>234</v>
      </c>
      <c r="B540" t="s">
        <v>73</v>
      </c>
      <c r="D540" s="109">
        <f>'COG-M'!P381</f>
        <v>0</v>
      </c>
    </row>
    <row r="541" spans="1:4" x14ac:dyDescent="0.25">
      <c r="A541">
        <v>235</v>
      </c>
      <c r="B541" t="s">
        <v>74</v>
      </c>
      <c r="D541" s="109">
        <f>'COG-M'!P382</f>
        <v>0</v>
      </c>
    </row>
    <row r="542" spans="1:4" x14ac:dyDescent="0.25">
      <c r="A542">
        <v>236</v>
      </c>
      <c r="B542" t="s">
        <v>75</v>
      </c>
      <c r="D542" s="109">
        <f>'COG-M'!P383</f>
        <v>0</v>
      </c>
    </row>
    <row r="543" spans="1:4" x14ac:dyDescent="0.25">
      <c r="A543">
        <v>237</v>
      </c>
      <c r="B543" t="s">
        <v>76</v>
      </c>
      <c r="D543" s="109">
        <f>'COG-M'!P384</f>
        <v>0</v>
      </c>
    </row>
    <row r="544" spans="1:4" x14ac:dyDescent="0.25">
      <c r="A544">
        <v>238</v>
      </c>
      <c r="B544" t="s">
        <v>77</v>
      </c>
      <c r="D544" s="109">
        <f>'COG-M'!P385</f>
        <v>0</v>
      </c>
    </row>
    <row r="545" spans="1:4" x14ac:dyDescent="0.25">
      <c r="A545">
        <v>239</v>
      </c>
      <c r="B545" t="s">
        <v>78</v>
      </c>
      <c r="D545" s="109">
        <f>'COG-M'!P386</f>
        <v>0</v>
      </c>
    </row>
    <row r="546" spans="1:4" x14ac:dyDescent="0.25">
      <c r="A546">
        <v>2400</v>
      </c>
      <c r="B546" t="s">
        <v>79</v>
      </c>
      <c r="D546" s="109">
        <f>'COG-M'!P387</f>
        <v>592800</v>
      </c>
    </row>
    <row r="547" spans="1:4" x14ac:dyDescent="0.25">
      <c r="A547">
        <v>241</v>
      </c>
      <c r="B547" t="s">
        <v>80</v>
      </c>
      <c r="C547">
        <v>11</v>
      </c>
      <c r="D547" s="109">
        <f>'COG-M'!P388</f>
        <v>0</v>
      </c>
    </row>
    <row r="548" spans="1:4" x14ac:dyDescent="0.25">
      <c r="C548">
        <v>12</v>
      </c>
      <c r="D548" s="109">
        <f>'COG-M'!P389</f>
        <v>0</v>
      </c>
    </row>
    <row r="549" spans="1:4" x14ac:dyDescent="0.25">
      <c r="C549">
        <v>13</v>
      </c>
      <c r="D549" s="109">
        <f>'COG-M'!P390</f>
        <v>0</v>
      </c>
    </row>
    <row r="550" spans="1:4" x14ac:dyDescent="0.25">
      <c r="C550">
        <v>14</v>
      </c>
      <c r="D550" s="109">
        <f>'COG-M'!P391</f>
        <v>0</v>
      </c>
    </row>
    <row r="551" spans="1:4" x14ac:dyDescent="0.25">
      <c r="C551">
        <v>15</v>
      </c>
      <c r="D551" s="109">
        <f>'COG-M'!P392</f>
        <v>0</v>
      </c>
    </row>
    <row r="552" spans="1:4" x14ac:dyDescent="0.25">
      <c r="C552">
        <v>16</v>
      </c>
      <c r="D552" s="109">
        <f>'COG-M'!P393</f>
        <v>0</v>
      </c>
    </row>
    <row r="553" spans="1:4" x14ac:dyDescent="0.25">
      <c r="C553">
        <v>17</v>
      </c>
      <c r="D553" s="109">
        <f>'COG-M'!P394</f>
        <v>0</v>
      </c>
    </row>
    <row r="554" spans="1:4" x14ac:dyDescent="0.25">
      <c r="C554">
        <v>25</v>
      </c>
      <c r="D554" s="109">
        <f>'COG-M'!P395</f>
        <v>0</v>
      </c>
    </row>
    <row r="555" spans="1:4" x14ac:dyDescent="0.25">
      <c r="C555">
        <v>26</v>
      </c>
      <c r="D555" s="109">
        <f>'COG-M'!P396</f>
        <v>0</v>
      </c>
    </row>
    <row r="556" spans="1:4" x14ac:dyDescent="0.25">
      <c r="C556">
        <v>27</v>
      </c>
      <c r="D556" s="109">
        <f>'COG-M'!P397</f>
        <v>0</v>
      </c>
    </row>
    <row r="557" spans="1:4" x14ac:dyDescent="0.25">
      <c r="A557">
        <v>242</v>
      </c>
      <c r="B557" t="s">
        <v>81</v>
      </c>
      <c r="C557">
        <v>11</v>
      </c>
      <c r="D557" s="109">
        <f>'COG-M'!P398</f>
        <v>0</v>
      </c>
    </row>
    <row r="558" spans="1:4" x14ac:dyDescent="0.25">
      <c r="C558">
        <v>12</v>
      </c>
      <c r="D558" s="109">
        <f>'COG-M'!P399</f>
        <v>0</v>
      </c>
    </row>
    <row r="559" spans="1:4" x14ac:dyDescent="0.25">
      <c r="C559">
        <v>13</v>
      </c>
      <c r="D559" s="109">
        <f>'COG-M'!P400</f>
        <v>0</v>
      </c>
    </row>
    <row r="560" spans="1:4" x14ac:dyDescent="0.25">
      <c r="C560">
        <v>14</v>
      </c>
      <c r="D560" s="109">
        <f>'COG-M'!P401</f>
        <v>0</v>
      </c>
    </row>
    <row r="561" spans="1:4" x14ac:dyDescent="0.25">
      <c r="C561">
        <v>15</v>
      </c>
      <c r="D561" s="109">
        <f>'COG-M'!P402</f>
        <v>0</v>
      </c>
    </row>
    <row r="562" spans="1:4" x14ac:dyDescent="0.25">
      <c r="C562">
        <v>16</v>
      </c>
      <c r="D562" s="109">
        <f>'COG-M'!P403</f>
        <v>0</v>
      </c>
    </row>
    <row r="563" spans="1:4" x14ac:dyDescent="0.25">
      <c r="C563">
        <v>17</v>
      </c>
      <c r="D563" s="109">
        <f>'COG-M'!P404</f>
        <v>0</v>
      </c>
    </row>
    <row r="564" spans="1:4" x14ac:dyDescent="0.25">
      <c r="C564">
        <v>25</v>
      </c>
      <c r="D564" s="109">
        <f>'COG-M'!P405</f>
        <v>0</v>
      </c>
    </row>
    <row r="565" spans="1:4" x14ac:dyDescent="0.25">
      <c r="C565">
        <v>26</v>
      </c>
      <c r="D565" s="109">
        <f>'COG-M'!P406</f>
        <v>0</v>
      </c>
    </row>
    <row r="566" spans="1:4" x14ac:dyDescent="0.25">
      <c r="C566">
        <v>27</v>
      </c>
      <c r="D566" s="109">
        <f>'COG-M'!P407</f>
        <v>0</v>
      </c>
    </row>
    <row r="567" spans="1:4" x14ac:dyDescent="0.25">
      <c r="A567">
        <v>243</v>
      </c>
      <c r="B567" t="s">
        <v>82</v>
      </c>
      <c r="C567">
        <v>11</v>
      </c>
      <c r="D567" s="109">
        <f>'COG-M'!P408</f>
        <v>0</v>
      </c>
    </row>
    <row r="568" spans="1:4" x14ac:dyDescent="0.25">
      <c r="C568">
        <v>12</v>
      </c>
      <c r="D568" s="109">
        <f>'COG-M'!P409</f>
        <v>0</v>
      </c>
    </row>
    <row r="569" spans="1:4" x14ac:dyDescent="0.25">
      <c r="C569">
        <v>13</v>
      </c>
      <c r="D569" s="109">
        <f>'COG-M'!P410</f>
        <v>0</v>
      </c>
    </row>
    <row r="570" spans="1:4" x14ac:dyDescent="0.25">
      <c r="C570">
        <v>14</v>
      </c>
      <c r="D570" s="109">
        <f>'COG-M'!P411</f>
        <v>0</v>
      </c>
    </row>
    <row r="571" spans="1:4" x14ac:dyDescent="0.25">
      <c r="C571">
        <v>15</v>
      </c>
      <c r="D571" s="109">
        <f>'COG-M'!P412</f>
        <v>0</v>
      </c>
    </row>
    <row r="572" spans="1:4" x14ac:dyDescent="0.25">
      <c r="C572">
        <v>16</v>
      </c>
      <c r="D572" s="109">
        <f>'COG-M'!P413</f>
        <v>0</v>
      </c>
    </row>
    <row r="573" spans="1:4" x14ac:dyDescent="0.25">
      <c r="C573">
        <v>17</v>
      </c>
      <c r="D573" s="109">
        <f>'COG-M'!P414</f>
        <v>0</v>
      </c>
    </row>
    <row r="574" spans="1:4" x14ac:dyDescent="0.25">
      <c r="C574">
        <v>25</v>
      </c>
      <c r="D574" s="109">
        <f>'COG-M'!P415</f>
        <v>0</v>
      </c>
    </row>
    <row r="575" spans="1:4" x14ac:dyDescent="0.25">
      <c r="C575">
        <v>26</v>
      </c>
      <c r="D575" s="109">
        <f>'COG-M'!P416</f>
        <v>0</v>
      </c>
    </row>
    <row r="576" spans="1:4" x14ac:dyDescent="0.25">
      <c r="C576">
        <v>27</v>
      </c>
      <c r="D576" s="109">
        <f>'COG-M'!P417</f>
        <v>0</v>
      </c>
    </row>
    <row r="577" spans="1:4" x14ac:dyDescent="0.25">
      <c r="A577">
        <v>244</v>
      </c>
      <c r="B577" t="s">
        <v>83</v>
      </c>
      <c r="C577">
        <v>11</v>
      </c>
      <c r="D577" s="109">
        <f>'COG-M'!P418</f>
        <v>0</v>
      </c>
    </row>
    <row r="578" spans="1:4" x14ac:dyDescent="0.25">
      <c r="C578">
        <v>12</v>
      </c>
      <c r="D578" s="109">
        <f>'COG-M'!P419</f>
        <v>0</v>
      </c>
    </row>
    <row r="579" spans="1:4" x14ac:dyDescent="0.25">
      <c r="C579">
        <v>13</v>
      </c>
      <c r="D579" s="109">
        <f>'COG-M'!P420</f>
        <v>0</v>
      </c>
    </row>
    <row r="580" spans="1:4" x14ac:dyDescent="0.25">
      <c r="C580">
        <v>14</v>
      </c>
      <c r="D580" s="109">
        <f>'COG-M'!P421</f>
        <v>0</v>
      </c>
    </row>
    <row r="581" spans="1:4" x14ac:dyDescent="0.25">
      <c r="C581">
        <v>15</v>
      </c>
      <c r="D581" s="109">
        <f>'COG-M'!P422</f>
        <v>0</v>
      </c>
    </row>
    <row r="582" spans="1:4" x14ac:dyDescent="0.25">
      <c r="C582">
        <v>16</v>
      </c>
      <c r="D582" s="109">
        <f>'COG-M'!P423</f>
        <v>0</v>
      </c>
    </row>
    <row r="583" spans="1:4" x14ac:dyDescent="0.25">
      <c r="C583">
        <v>17</v>
      </c>
      <c r="D583" s="109">
        <f>'COG-M'!P424</f>
        <v>0</v>
      </c>
    </row>
    <row r="584" spans="1:4" x14ac:dyDescent="0.25">
      <c r="C584">
        <v>25</v>
      </c>
      <c r="D584" s="109">
        <f>'COG-M'!P425</f>
        <v>0</v>
      </c>
    </row>
    <row r="585" spans="1:4" x14ac:dyDescent="0.25">
      <c r="C585">
        <v>26</v>
      </c>
      <c r="D585" s="109">
        <f>'COG-M'!P426</f>
        <v>0</v>
      </c>
    </row>
    <row r="586" spans="1:4" x14ac:dyDescent="0.25">
      <c r="C586">
        <v>27</v>
      </c>
      <c r="D586" s="109">
        <f>'COG-M'!P427</f>
        <v>0</v>
      </c>
    </row>
    <row r="587" spans="1:4" x14ac:dyDescent="0.25">
      <c r="A587">
        <v>245</v>
      </c>
      <c r="B587" t="s">
        <v>84</v>
      </c>
      <c r="C587">
        <v>11</v>
      </c>
      <c r="D587" s="109">
        <f>'COG-M'!P428</f>
        <v>0</v>
      </c>
    </row>
    <row r="588" spans="1:4" x14ac:dyDescent="0.25">
      <c r="C588">
        <v>12</v>
      </c>
      <c r="D588" s="109">
        <f>'COG-M'!P429</f>
        <v>0</v>
      </c>
    </row>
    <row r="589" spans="1:4" x14ac:dyDescent="0.25">
      <c r="C589">
        <v>13</v>
      </c>
      <c r="D589" s="109">
        <f>'COG-M'!P430</f>
        <v>0</v>
      </c>
    </row>
    <row r="590" spans="1:4" x14ac:dyDescent="0.25">
      <c r="C590">
        <v>14</v>
      </c>
      <c r="D590" s="109">
        <f>'COG-M'!P431</f>
        <v>0</v>
      </c>
    </row>
    <row r="591" spans="1:4" x14ac:dyDescent="0.25">
      <c r="C591">
        <v>15</v>
      </c>
      <c r="D591" s="109">
        <f>'COG-M'!P432</f>
        <v>0</v>
      </c>
    </row>
    <row r="592" spans="1:4" x14ac:dyDescent="0.25">
      <c r="C592">
        <v>16</v>
      </c>
      <c r="D592" s="109">
        <f>'COG-M'!P433</f>
        <v>0</v>
      </c>
    </row>
    <row r="593" spans="1:4" x14ac:dyDescent="0.25">
      <c r="C593">
        <v>17</v>
      </c>
      <c r="D593" s="109">
        <f>'COG-M'!P434</f>
        <v>0</v>
      </c>
    </row>
    <row r="594" spans="1:4" x14ac:dyDescent="0.25">
      <c r="C594">
        <v>25</v>
      </c>
      <c r="D594" s="109">
        <f>'COG-M'!P435</f>
        <v>0</v>
      </c>
    </row>
    <row r="595" spans="1:4" x14ac:dyDescent="0.25">
      <c r="C595">
        <v>26</v>
      </c>
      <c r="D595" s="109">
        <f>'COG-M'!P436</f>
        <v>0</v>
      </c>
    </row>
    <row r="596" spans="1:4" x14ac:dyDescent="0.25">
      <c r="C596">
        <v>27</v>
      </c>
      <c r="D596" s="109">
        <f>'COG-M'!P437</f>
        <v>0</v>
      </c>
    </row>
    <row r="597" spans="1:4" x14ac:dyDescent="0.25">
      <c r="A597">
        <v>246</v>
      </c>
      <c r="B597" t="s">
        <v>85</v>
      </c>
      <c r="C597">
        <v>11</v>
      </c>
      <c r="D597" s="109">
        <f>'COG-M'!P438</f>
        <v>0</v>
      </c>
    </row>
    <row r="598" spans="1:4" x14ac:dyDescent="0.25">
      <c r="C598">
        <v>12</v>
      </c>
      <c r="D598" s="109">
        <f>'COG-M'!P439</f>
        <v>0</v>
      </c>
    </row>
    <row r="599" spans="1:4" x14ac:dyDescent="0.25">
      <c r="C599">
        <v>13</v>
      </c>
      <c r="D599" s="109">
        <f>'COG-M'!P440</f>
        <v>0</v>
      </c>
    </row>
    <row r="600" spans="1:4" x14ac:dyDescent="0.25">
      <c r="C600">
        <v>14</v>
      </c>
      <c r="D600" s="109">
        <f>'COG-M'!P441</f>
        <v>0</v>
      </c>
    </row>
    <row r="601" spans="1:4" x14ac:dyDescent="0.25">
      <c r="C601">
        <v>15</v>
      </c>
      <c r="D601" s="109">
        <f>'COG-M'!P442</f>
        <v>26400</v>
      </c>
    </row>
    <row r="602" spans="1:4" x14ac:dyDescent="0.25">
      <c r="C602">
        <v>16</v>
      </c>
      <c r="D602" s="109">
        <f>'COG-M'!P443</f>
        <v>0</v>
      </c>
    </row>
    <row r="603" spans="1:4" x14ac:dyDescent="0.25">
      <c r="C603">
        <v>17</v>
      </c>
      <c r="D603" s="109">
        <f>'COG-M'!P444</f>
        <v>0</v>
      </c>
    </row>
    <row r="604" spans="1:4" x14ac:dyDescent="0.25">
      <c r="C604">
        <v>25</v>
      </c>
      <c r="D604" s="109">
        <f>'COG-M'!P445</f>
        <v>0</v>
      </c>
    </row>
    <row r="605" spans="1:4" x14ac:dyDescent="0.25">
      <c r="C605">
        <v>26</v>
      </c>
      <c r="D605" s="109">
        <f>'COG-M'!P446</f>
        <v>0</v>
      </c>
    </row>
    <row r="606" spans="1:4" x14ac:dyDescent="0.25">
      <c r="C606">
        <v>27</v>
      </c>
      <c r="D606" s="109">
        <f>'COG-M'!P447</f>
        <v>0</v>
      </c>
    </row>
    <row r="607" spans="1:4" x14ac:dyDescent="0.25">
      <c r="A607">
        <v>247</v>
      </c>
      <c r="B607" t="s">
        <v>86</v>
      </c>
      <c r="C607">
        <v>11</v>
      </c>
      <c r="D607" s="109">
        <f>'COG-M'!P448</f>
        <v>0</v>
      </c>
    </row>
    <row r="608" spans="1:4" x14ac:dyDescent="0.25">
      <c r="C608">
        <v>12</v>
      </c>
      <c r="D608" s="109">
        <f>'COG-M'!P449</f>
        <v>0</v>
      </c>
    </row>
    <row r="609" spans="1:4" x14ac:dyDescent="0.25">
      <c r="C609">
        <v>13</v>
      </c>
      <c r="D609" s="109">
        <f>'COG-M'!P450</f>
        <v>0</v>
      </c>
    </row>
    <row r="610" spans="1:4" x14ac:dyDescent="0.25">
      <c r="C610">
        <v>14</v>
      </c>
      <c r="D610" s="109">
        <f>'COG-M'!P451</f>
        <v>0</v>
      </c>
    </row>
    <row r="611" spans="1:4" x14ac:dyDescent="0.25">
      <c r="C611">
        <v>15</v>
      </c>
      <c r="D611" s="109">
        <f>'COG-M'!P452</f>
        <v>26400</v>
      </c>
    </row>
    <row r="612" spans="1:4" x14ac:dyDescent="0.25">
      <c r="C612">
        <v>16</v>
      </c>
      <c r="D612" s="109">
        <f>'COG-M'!P453</f>
        <v>0</v>
      </c>
    </row>
    <row r="613" spans="1:4" x14ac:dyDescent="0.25">
      <c r="C613">
        <v>17</v>
      </c>
      <c r="D613" s="109">
        <f>'COG-M'!P454</f>
        <v>0</v>
      </c>
    </row>
    <row r="614" spans="1:4" x14ac:dyDescent="0.25">
      <c r="C614">
        <v>25</v>
      </c>
      <c r="D614" s="109">
        <f>'COG-M'!P455</f>
        <v>0</v>
      </c>
    </row>
    <row r="615" spans="1:4" x14ac:dyDescent="0.25">
      <c r="C615">
        <v>26</v>
      </c>
      <c r="D615" s="109">
        <f>'COG-M'!P456</f>
        <v>0</v>
      </c>
    </row>
    <row r="616" spans="1:4" x14ac:dyDescent="0.25">
      <c r="C616">
        <v>27</v>
      </c>
      <c r="D616" s="109">
        <f>'COG-M'!P457</f>
        <v>0</v>
      </c>
    </row>
    <row r="617" spans="1:4" x14ac:dyDescent="0.25">
      <c r="A617">
        <v>248</v>
      </c>
      <c r="B617" t="s">
        <v>87</v>
      </c>
      <c r="C617">
        <v>11</v>
      </c>
      <c r="D617" s="109">
        <f>'COG-M'!P458</f>
        <v>0</v>
      </c>
    </row>
    <row r="618" spans="1:4" x14ac:dyDescent="0.25">
      <c r="C618">
        <v>12</v>
      </c>
      <c r="D618" s="109">
        <f>'COG-M'!P459</f>
        <v>0</v>
      </c>
    </row>
    <row r="619" spans="1:4" x14ac:dyDescent="0.25">
      <c r="C619">
        <v>13</v>
      </c>
      <c r="D619" s="109">
        <f>'COG-M'!P460</f>
        <v>0</v>
      </c>
    </row>
    <row r="620" spans="1:4" x14ac:dyDescent="0.25">
      <c r="C620">
        <v>14</v>
      </c>
      <c r="D620" s="109">
        <f>'COG-M'!P461</f>
        <v>0</v>
      </c>
    </row>
    <row r="621" spans="1:4" x14ac:dyDescent="0.25">
      <c r="C621">
        <v>15</v>
      </c>
      <c r="D621" s="109">
        <f>'COG-M'!P462</f>
        <v>0</v>
      </c>
    </row>
    <row r="622" spans="1:4" x14ac:dyDescent="0.25">
      <c r="C622">
        <v>16</v>
      </c>
      <c r="D622" s="109">
        <f>'COG-M'!P463</f>
        <v>0</v>
      </c>
    </row>
    <row r="623" spans="1:4" x14ac:dyDescent="0.25">
      <c r="C623">
        <v>17</v>
      </c>
      <c r="D623" s="109">
        <f>'COG-M'!P464</f>
        <v>0</v>
      </c>
    </row>
    <row r="624" spans="1:4" x14ac:dyDescent="0.25">
      <c r="C624">
        <v>25</v>
      </c>
      <c r="D624" s="109">
        <f>'COG-M'!P465</f>
        <v>0</v>
      </c>
    </row>
    <row r="625" spans="1:4" x14ac:dyDescent="0.25">
      <c r="C625">
        <v>26</v>
      </c>
      <c r="D625" s="109">
        <f>'COG-M'!P466</f>
        <v>0</v>
      </c>
    </row>
    <row r="626" spans="1:4" x14ac:dyDescent="0.25">
      <c r="C626">
        <v>27</v>
      </c>
      <c r="D626" s="109">
        <f>'COG-M'!P467</f>
        <v>0</v>
      </c>
    </row>
    <row r="627" spans="1:4" x14ac:dyDescent="0.25">
      <c r="A627">
        <v>249</v>
      </c>
      <c r="B627" t="s">
        <v>88</v>
      </c>
      <c r="C627">
        <v>11</v>
      </c>
      <c r="D627" s="109">
        <f>'COG-M'!P468</f>
        <v>0</v>
      </c>
    </row>
    <row r="628" spans="1:4" x14ac:dyDescent="0.25">
      <c r="C628">
        <v>12</v>
      </c>
      <c r="D628" s="109">
        <f>'COG-M'!P469</f>
        <v>0</v>
      </c>
    </row>
    <row r="629" spans="1:4" x14ac:dyDescent="0.25">
      <c r="C629">
        <v>13</v>
      </c>
      <c r="D629" s="109">
        <f>'COG-M'!P470</f>
        <v>0</v>
      </c>
    </row>
    <row r="630" spans="1:4" x14ac:dyDescent="0.25">
      <c r="C630">
        <v>14</v>
      </c>
      <c r="D630" s="109">
        <f>'COG-M'!P471</f>
        <v>0</v>
      </c>
    </row>
    <row r="631" spans="1:4" x14ac:dyDescent="0.25">
      <c r="C631">
        <v>15</v>
      </c>
      <c r="D631" s="109">
        <f>'COG-M'!P472</f>
        <v>540000</v>
      </c>
    </row>
    <row r="632" spans="1:4" x14ac:dyDescent="0.25">
      <c r="C632">
        <v>16</v>
      </c>
      <c r="D632" s="109">
        <f>'COG-M'!P473</f>
        <v>0</v>
      </c>
    </row>
    <row r="633" spans="1:4" x14ac:dyDescent="0.25">
      <c r="C633">
        <v>17</v>
      </c>
      <c r="D633" s="109">
        <f>'COG-M'!P474</f>
        <v>0</v>
      </c>
    </row>
    <row r="634" spans="1:4" x14ac:dyDescent="0.25">
      <c r="C634">
        <v>25</v>
      </c>
      <c r="D634" s="109">
        <f>'COG-M'!P475</f>
        <v>0</v>
      </c>
    </row>
    <row r="635" spans="1:4" x14ac:dyDescent="0.25">
      <c r="C635">
        <v>26</v>
      </c>
      <c r="D635" s="109">
        <f>'COG-M'!P476</f>
        <v>0</v>
      </c>
    </row>
    <row r="636" spans="1:4" x14ac:dyDescent="0.25">
      <c r="C636">
        <v>27</v>
      </c>
      <c r="D636" s="109">
        <f>'COG-M'!P477</f>
        <v>0</v>
      </c>
    </row>
    <row r="637" spans="1:4" x14ac:dyDescent="0.25">
      <c r="A637">
        <v>2500</v>
      </c>
      <c r="B637" t="s">
        <v>89</v>
      </c>
      <c r="D637" s="109">
        <f>'COG-M'!P478</f>
        <v>6310000</v>
      </c>
    </row>
    <row r="638" spans="1:4" x14ac:dyDescent="0.25">
      <c r="A638">
        <v>251</v>
      </c>
      <c r="B638" t="s">
        <v>90</v>
      </c>
      <c r="C638">
        <v>11</v>
      </c>
      <c r="D638" s="109">
        <f>'COG-M'!P479</f>
        <v>0</v>
      </c>
    </row>
    <row r="639" spans="1:4" x14ac:dyDescent="0.25">
      <c r="C639">
        <v>12</v>
      </c>
      <c r="D639" s="109">
        <f>'COG-M'!P480</f>
        <v>0</v>
      </c>
    </row>
    <row r="640" spans="1:4" x14ac:dyDescent="0.25">
      <c r="C640">
        <v>13</v>
      </c>
      <c r="D640" s="109">
        <f>'COG-M'!P481</f>
        <v>0</v>
      </c>
    </row>
    <row r="641" spans="1:4" x14ac:dyDescent="0.25">
      <c r="C641">
        <v>14</v>
      </c>
      <c r="D641" s="109">
        <f>'COG-M'!P482</f>
        <v>0</v>
      </c>
    </row>
    <row r="642" spans="1:4" x14ac:dyDescent="0.25">
      <c r="C642">
        <v>15</v>
      </c>
      <c r="D642" s="109">
        <f>'COG-M'!P483</f>
        <v>5000</v>
      </c>
    </row>
    <row r="643" spans="1:4" x14ac:dyDescent="0.25">
      <c r="C643">
        <v>16</v>
      </c>
      <c r="D643" s="109">
        <f>'COG-M'!P484</f>
        <v>0</v>
      </c>
    </row>
    <row r="644" spans="1:4" x14ac:dyDescent="0.25">
      <c r="C644">
        <v>17</v>
      </c>
      <c r="D644" s="109">
        <f>'COG-M'!P485</f>
        <v>0</v>
      </c>
    </row>
    <row r="645" spans="1:4" x14ac:dyDescent="0.25">
      <c r="C645">
        <v>25</v>
      </c>
      <c r="D645" s="109">
        <f>'COG-M'!P486</f>
        <v>0</v>
      </c>
    </row>
    <row r="646" spans="1:4" x14ac:dyDescent="0.25">
      <c r="C646">
        <v>26</v>
      </c>
      <c r="D646" s="109">
        <f>'COG-M'!P487</f>
        <v>0</v>
      </c>
    </row>
    <row r="647" spans="1:4" x14ac:dyDescent="0.25">
      <c r="C647">
        <v>27</v>
      </c>
      <c r="D647" s="109">
        <f>'COG-M'!P488</f>
        <v>0</v>
      </c>
    </row>
    <row r="648" spans="1:4" x14ac:dyDescent="0.25">
      <c r="A648">
        <v>252</v>
      </c>
      <c r="B648" t="s">
        <v>91</v>
      </c>
      <c r="C648">
        <v>11</v>
      </c>
      <c r="D648" s="109">
        <f>'COG-M'!P489</f>
        <v>0</v>
      </c>
    </row>
    <row r="649" spans="1:4" x14ac:dyDescent="0.25">
      <c r="C649">
        <v>12</v>
      </c>
      <c r="D649" s="109">
        <f>'COG-M'!P490</f>
        <v>0</v>
      </c>
    </row>
    <row r="650" spans="1:4" x14ac:dyDescent="0.25">
      <c r="C650">
        <v>13</v>
      </c>
      <c r="D650" s="109">
        <f>'COG-M'!P491</f>
        <v>0</v>
      </c>
    </row>
    <row r="651" spans="1:4" x14ac:dyDescent="0.25">
      <c r="C651">
        <v>14</v>
      </c>
      <c r="D651" s="109">
        <f>'COG-M'!P492</f>
        <v>0</v>
      </c>
    </row>
    <row r="652" spans="1:4" x14ac:dyDescent="0.25">
      <c r="C652">
        <v>15</v>
      </c>
      <c r="D652" s="109">
        <f>'COG-M'!P493</f>
        <v>5000</v>
      </c>
    </row>
    <row r="653" spans="1:4" x14ac:dyDescent="0.25">
      <c r="C653">
        <v>16</v>
      </c>
      <c r="D653" s="109">
        <f>'COG-M'!P494</f>
        <v>0</v>
      </c>
    </row>
    <row r="654" spans="1:4" x14ac:dyDescent="0.25">
      <c r="C654">
        <v>17</v>
      </c>
      <c r="D654" s="109">
        <f>'COG-M'!P495</f>
        <v>0</v>
      </c>
    </row>
    <row r="655" spans="1:4" x14ac:dyDescent="0.25">
      <c r="C655">
        <v>25</v>
      </c>
      <c r="D655" s="109">
        <f>'COG-M'!P496</f>
        <v>0</v>
      </c>
    </row>
    <row r="656" spans="1:4" x14ac:dyDescent="0.25">
      <c r="C656">
        <v>26</v>
      </c>
      <c r="D656" s="109">
        <f>'COG-M'!P497</f>
        <v>0</v>
      </c>
    </row>
    <row r="657" spans="1:4" x14ac:dyDescent="0.25">
      <c r="C657">
        <v>27</v>
      </c>
      <c r="D657" s="109">
        <f>'COG-M'!P498</f>
        <v>0</v>
      </c>
    </row>
    <row r="658" spans="1:4" x14ac:dyDescent="0.25">
      <c r="A658">
        <v>253</v>
      </c>
      <c r="B658" t="s">
        <v>92</v>
      </c>
      <c r="C658">
        <v>11</v>
      </c>
      <c r="D658" s="109">
        <f>'COG-M'!P499</f>
        <v>240000</v>
      </c>
    </row>
    <row r="659" spans="1:4" x14ac:dyDescent="0.25">
      <c r="C659">
        <v>12</v>
      </c>
      <c r="D659" s="109">
        <f>'COG-M'!P500</f>
        <v>0</v>
      </c>
    </row>
    <row r="660" spans="1:4" x14ac:dyDescent="0.25">
      <c r="C660">
        <v>13</v>
      </c>
      <c r="D660" s="109">
        <f>'COG-M'!P501</f>
        <v>0</v>
      </c>
    </row>
    <row r="661" spans="1:4" x14ac:dyDescent="0.25">
      <c r="C661">
        <v>14</v>
      </c>
      <c r="D661" s="109">
        <f>'COG-M'!P502</f>
        <v>0</v>
      </c>
    </row>
    <row r="662" spans="1:4" x14ac:dyDescent="0.25">
      <c r="C662">
        <v>15</v>
      </c>
      <c r="D662" s="109">
        <f>'COG-M'!P503</f>
        <v>0</v>
      </c>
    </row>
    <row r="663" spans="1:4" x14ac:dyDescent="0.25">
      <c r="C663">
        <v>16</v>
      </c>
      <c r="D663" s="109">
        <f>'COG-M'!P504</f>
        <v>0</v>
      </c>
    </row>
    <row r="664" spans="1:4" x14ac:dyDescent="0.25">
      <c r="C664">
        <v>17</v>
      </c>
      <c r="D664" s="109">
        <f>'COG-M'!P505</f>
        <v>0</v>
      </c>
    </row>
    <row r="665" spans="1:4" x14ac:dyDescent="0.25">
      <c r="C665">
        <v>25</v>
      </c>
      <c r="D665" s="109">
        <f>'COG-M'!P506</f>
        <v>0</v>
      </c>
    </row>
    <row r="666" spans="1:4" x14ac:dyDescent="0.25">
      <c r="C666">
        <v>26</v>
      </c>
      <c r="D666" s="109">
        <f>'COG-M'!P507</f>
        <v>0</v>
      </c>
    </row>
    <row r="667" spans="1:4" x14ac:dyDescent="0.25">
      <c r="C667">
        <v>27</v>
      </c>
      <c r="D667" s="109">
        <f>'COG-M'!P508</f>
        <v>0</v>
      </c>
    </row>
    <row r="668" spans="1:4" x14ac:dyDescent="0.25">
      <c r="A668">
        <v>254</v>
      </c>
      <c r="B668" t="s">
        <v>93</v>
      </c>
      <c r="C668">
        <v>11</v>
      </c>
      <c r="D668" s="109">
        <f>'COG-M'!P509</f>
        <v>0</v>
      </c>
    </row>
    <row r="669" spans="1:4" x14ac:dyDescent="0.25">
      <c r="C669">
        <v>12</v>
      </c>
      <c r="D669" s="109">
        <f>'COG-M'!P510</f>
        <v>0</v>
      </c>
    </row>
    <row r="670" spans="1:4" x14ac:dyDescent="0.25">
      <c r="C670">
        <v>13</v>
      </c>
      <c r="D670" s="109">
        <f>'COG-M'!P511</f>
        <v>0</v>
      </c>
    </row>
    <row r="671" spans="1:4" x14ac:dyDescent="0.25">
      <c r="C671">
        <v>14</v>
      </c>
      <c r="D671" s="109">
        <f>'COG-M'!P512</f>
        <v>0</v>
      </c>
    </row>
    <row r="672" spans="1:4" x14ac:dyDescent="0.25">
      <c r="C672">
        <v>15</v>
      </c>
      <c r="D672" s="109">
        <f>'COG-M'!P513</f>
        <v>5000</v>
      </c>
    </row>
    <row r="673" spans="1:4" x14ac:dyDescent="0.25">
      <c r="C673">
        <v>16</v>
      </c>
      <c r="D673" s="109">
        <f>'COG-M'!P514</f>
        <v>0</v>
      </c>
    </row>
    <row r="674" spans="1:4" x14ac:dyDescent="0.25">
      <c r="C674">
        <v>17</v>
      </c>
      <c r="D674" s="109">
        <f>'COG-M'!P515</f>
        <v>0</v>
      </c>
    </row>
    <row r="675" spans="1:4" x14ac:dyDescent="0.25">
      <c r="C675">
        <v>25</v>
      </c>
      <c r="D675" s="109">
        <f>'COG-M'!P516</f>
        <v>0</v>
      </c>
    </row>
    <row r="676" spans="1:4" x14ac:dyDescent="0.25">
      <c r="C676">
        <v>26</v>
      </c>
      <c r="D676" s="109">
        <f>'COG-M'!P517</f>
        <v>0</v>
      </c>
    </row>
    <row r="677" spans="1:4" x14ac:dyDescent="0.25">
      <c r="C677">
        <v>27</v>
      </c>
      <c r="D677" s="109">
        <f>'COG-M'!P518</f>
        <v>0</v>
      </c>
    </row>
    <row r="678" spans="1:4" x14ac:dyDescent="0.25">
      <c r="A678">
        <v>255</v>
      </c>
      <c r="B678" t="s">
        <v>94</v>
      </c>
      <c r="C678">
        <v>11</v>
      </c>
      <c r="D678" s="109">
        <f>'COG-M'!P519</f>
        <v>0</v>
      </c>
    </row>
    <row r="679" spans="1:4" x14ac:dyDescent="0.25">
      <c r="C679">
        <v>12</v>
      </c>
      <c r="D679" s="109">
        <f>'COG-M'!P520</f>
        <v>0</v>
      </c>
    </row>
    <row r="680" spans="1:4" x14ac:dyDescent="0.25">
      <c r="C680">
        <v>13</v>
      </c>
      <c r="D680" s="109">
        <f>'COG-M'!P521</f>
        <v>0</v>
      </c>
    </row>
    <row r="681" spans="1:4" x14ac:dyDescent="0.25">
      <c r="C681">
        <v>14</v>
      </c>
      <c r="D681" s="109">
        <f>'COG-M'!P522</f>
        <v>0</v>
      </c>
    </row>
    <row r="682" spans="1:4" x14ac:dyDescent="0.25">
      <c r="C682">
        <v>15</v>
      </c>
      <c r="D682" s="109">
        <f>'COG-M'!P523</f>
        <v>0</v>
      </c>
    </row>
    <row r="683" spans="1:4" x14ac:dyDescent="0.25">
      <c r="C683">
        <v>16</v>
      </c>
      <c r="D683" s="109">
        <f>'COG-M'!P524</f>
        <v>0</v>
      </c>
    </row>
    <row r="684" spans="1:4" x14ac:dyDescent="0.25">
      <c r="C684">
        <v>17</v>
      </c>
      <c r="D684" s="109">
        <f>'COG-M'!P525</f>
        <v>0</v>
      </c>
    </row>
    <row r="685" spans="1:4" x14ac:dyDescent="0.25">
      <c r="C685">
        <v>25</v>
      </c>
      <c r="D685" s="109">
        <f>'COG-M'!P526</f>
        <v>0</v>
      </c>
    </row>
    <row r="686" spans="1:4" x14ac:dyDescent="0.25">
      <c r="C686">
        <v>26</v>
      </c>
      <c r="D686" s="109">
        <f>'COG-M'!P527</f>
        <v>0</v>
      </c>
    </row>
    <row r="687" spans="1:4" x14ac:dyDescent="0.25">
      <c r="C687">
        <v>27</v>
      </c>
      <c r="D687" s="109">
        <f>'COG-M'!P528</f>
        <v>0</v>
      </c>
    </row>
    <row r="688" spans="1:4" x14ac:dyDescent="0.25">
      <c r="A688">
        <v>256</v>
      </c>
      <c r="B688" t="s">
        <v>95</v>
      </c>
      <c r="C688">
        <v>11</v>
      </c>
      <c r="D688" s="109">
        <f>'COG-M'!P529</f>
        <v>0</v>
      </c>
    </row>
    <row r="689" spans="1:4" x14ac:dyDescent="0.25">
      <c r="C689">
        <v>12</v>
      </c>
      <c r="D689" s="109">
        <f>'COG-M'!P530</f>
        <v>0</v>
      </c>
    </row>
    <row r="690" spans="1:4" x14ac:dyDescent="0.25">
      <c r="C690">
        <v>13</v>
      </c>
      <c r="D690" s="109">
        <f>'COG-M'!P531</f>
        <v>0</v>
      </c>
    </row>
    <row r="691" spans="1:4" x14ac:dyDescent="0.25">
      <c r="C691">
        <v>14</v>
      </c>
      <c r="D691" s="109">
        <f>'COG-M'!P532</f>
        <v>0</v>
      </c>
    </row>
    <row r="692" spans="1:4" x14ac:dyDescent="0.25">
      <c r="C692">
        <v>15</v>
      </c>
      <c r="D692" s="109">
        <f>'COG-M'!P533</f>
        <v>5000</v>
      </c>
    </row>
    <row r="693" spans="1:4" x14ac:dyDescent="0.25">
      <c r="C693">
        <v>16</v>
      </c>
      <c r="D693" s="109">
        <f>'COG-M'!P534</f>
        <v>0</v>
      </c>
    </row>
    <row r="694" spans="1:4" x14ac:dyDescent="0.25">
      <c r="C694">
        <v>17</v>
      </c>
      <c r="D694" s="109">
        <f>'COG-M'!P535</f>
        <v>0</v>
      </c>
    </row>
    <row r="695" spans="1:4" x14ac:dyDescent="0.25">
      <c r="C695">
        <v>25</v>
      </c>
      <c r="D695" s="109">
        <f>'COG-M'!P536</f>
        <v>0</v>
      </c>
    </row>
    <row r="696" spans="1:4" x14ac:dyDescent="0.25">
      <c r="C696">
        <v>26</v>
      </c>
      <c r="D696" s="109">
        <f>'COG-M'!P537</f>
        <v>0</v>
      </c>
    </row>
    <row r="697" spans="1:4" x14ac:dyDescent="0.25">
      <c r="C697">
        <v>27</v>
      </c>
      <c r="D697" s="109">
        <f>'COG-M'!P538</f>
        <v>0</v>
      </c>
    </row>
    <row r="698" spans="1:4" x14ac:dyDescent="0.25">
      <c r="A698">
        <v>259</v>
      </c>
      <c r="B698" t="s">
        <v>96</v>
      </c>
      <c r="C698">
        <v>11</v>
      </c>
      <c r="D698" s="109">
        <f>'COG-M'!P539</f>
        <v>6050000</v>
      </c>
    </row>
    <row r="699" spans="1:4" x14ac:dyDescent="0.25">
      <c r="C699">
        <v>12</v>
      </c>
      <c r="D699" s="109">
        <f>'COG-M'!P540</f>
        <v>0</v>
      </c>
    </row>
    <row r="700" spans="1:4" x14ac:dyDescent="0.25">
      <c r="C700">
        <v>13</v>
      </c>
      <c r="D700" s="109">
        <f>'COG-M'!P541</f>
        <v>0</v>
      </c>
    </row>
    <row r="701" spans="1:4" x14ac:dyDescent="0.25">
      <c r="C701">
        <v>14</v>
      </c>
      <c r="D701" s="109">
        <f>'COG-M'!P542</f>
        <v>0</v>
      </c>
    </row>
    <row r="702" spans="1:4" x14ac:dyDescent="0.25">
      <c r="C702">
        <v>15</v>
      </c>
      <c r="D702" s="109">
        <f>'COG-M'!P543</f>
        <v>0</v>
      </c>
    </row>
    <row r="703" spans="1:4" x14ac:dyDescent="0.25">
      <c r="C703">
        <v>16</v>
      </c>
      <c r="D703" s="109">
        <f>'COG-M'!P544</f>
        <v>0</v>
      </c>
    </row>
    <row r="704" spans="1:4" x14ac:dyDescent="0.25">
      <c r="C704">
        <v>17</v>
      </c>
      <c r="D704" s="109">
        <f>'COG-M'!P545</f>
        <v>0</v>
      </c>
    </row>
    <row r="705" spans="1:4" x14ac:dyDescent="0.25">
      <c r="C705">
        <v>25</v>
      </c>
      <c r="D705" s="109">
        <f>'COG-M'!P546</f>
        <v>0</v>
      </c>
    </row>
    <row r="706" spans="1:4" x14ac:dyDescent="0.25">
      <c r="C706">
        <v>26</v>
      </c>
      <c r="D706" s="109">
        <f>'COG-M'!P547</f>
        <v>0</v>
      </c>
    </row>
    <row r="707" spans="1:4" x14ac:dyDescent="0.25">
      <c r="C707">
        <v>27</v>
      </c>
      <c r="D707" s="109">
        <f>'COG-M'!P548</f>
        <v>0</v>
      </c>
    </row>
    <row r="708" spans="1:4" x14ac:dyDescent="0.25">
      <c r="A708">
        <v>2600</v>
      </c>
      <c r="B708" t="s">
        <v>97</v>
      </c>
      <c r="D708" s="109">
        <f>'COG-M'!P549</f>
        <v>9830000</v>
      </c>
    </row>
    <row r="709" spans="1:4" x14ac:dyDescent="0.25">
      <c r="A709">
        <v>261</v>
      </c>
      <c r="B709" t="s">
        <v>98</v>
      </c>
      <c r="C709">
        <v>11</v>
      </c>
      <c r="D709" s="109">
        <f>'COG-M'!P550</f>
        <v>9530000</v>
      </c>
    </row>
    <row r="710" spans="1:4" x14ac:dyDescent="0.25">
      <c r="C710">
        <v>12</v>
      </c>
      <c r="D710" s="109">
        <f>'COG-M'!P551</f>
        <v>0</v>
      </c>
    </row>
    <row r="711" spans="1:4" x14ac:dyDescent="0.25">
      <c r="C711">
        <v>13</v>
      </c>
      <c r="D711" s="109">
        <f>'COG-M'!P552</f>
        <v>0</v>
      </c>
    </row>
    <row r="712" spans="1:4" x14ac:dyDescent="0.25">
      <c r="C712">
        <v>14</v>
      </c>
      <c r="D712" s="109">
        <f>'COG-M'!P553</f>
        <v>0</v>
      </c>
    </row>
    <row r="713" spans="1:4" x14ac:dyDescent="0.25">
      <c r="C713">
        <v>15</v>
      </c>
      <c r="D713" s="109">
        <f>'COG-M'!P554</f>
        <v>0</v>
      </c>
    </row>
    <row r="714" spans="1:4" x14ac:dyDescent="0.25">
      <c r="C714">
        <v>16</v>
      </c>
      <c r="D714" s="109">
        <f>'COG-M'!P555</f>
        <v>300000</v>
      </c>
    </row>
    <row r="715" spans="1:4" x14ac:dyDescent="0.25">
      <c r="C715">
        <v>17</v>
      </c>
      <c r="D715" s="109">
        <f>'COG-M'!P556</f>
        <v>0</v>
      </c>
    </row>
    <row r="716" spans="1:4" x14ac:dyDescent="0.25">
      <c r="C716">
        <v>25</v>
      </c>
      <c r="D716" s="109">
        <f>'COG-M'!P557</f>
        <v>0</v>
      </c>
    </row>
    <row r="717" spans="1:4" x14ac:dyDescent="0.25">
      <c r="C717">
        <v>26</v>
      </c>
      <c r="D717" s="109">
        <f>'COG-M'!P558</f>
        <v>0</v>
      </c>
    </row>
    <row r="718" spans="1:4" x14ac:dyDescent="0.25">
      <c r="C718">
        <v>27</v>
      </c>
      <c r="D718" s="109">
        <f>'COG-M'!P559</f>
        <v>0</v>
      </c>
    </row>
    <row r="719" spans="1:4" x14ac:dyDescent="0.25">
      <c r="A719">
        <v>262</v>
      </c>
      <c r="B719" t="s">
        <v>99</v>
      </c>
      <c r="C719">
        <v>11</v>
      </c>
      <c r="D719" s="109">
        <f>'COG-M'!P560</f>
        <v>0</v>
      </c>
    </row>
    <row r="720" spans="1:4" x14ac:dyDescent="0.25">
      <c r="C720">
        <v>12</v>
      </c>
      <c r="D720" s="109">
        <f>'COG-M'!P561</f>
        <v>0</v>
      </c>
    </row>
    <row r="721" spans="1:4" x14ac:dyDescent="0.25">
      <c r="C721">
        <v>13</v>
      </c>
      <c r="D721" s="109">
        <f>'COG-M'!P562</f>
        <v>0</v>
      </c>
    </row>
    <row r="722" spans="1:4" x14ac:dyDescent="0.25">
      <c r="C722">
        <v>14</v>
      </c>
      <c r="D722" s="109">
        <f>'COG-M'!P563</f>
        <v>0</v>
      </c>
    </row>
    <row r="723" spans="1:4" x14ac:dyDescent="0.25">
      <c r="C723">
        <v>15</v>
      </c>
      <c r="D723" s="109">
        <f>'COG-M'!P564</f>
        <v>0</v>
      </c>
    </row>
    <row r="724" spans="1:4" x14ac:dyDescent="0.25">
      <c r="C724">
        <v>16</v>
      </c>
      <c r="D724" s="109">
        <f>'COG-M'!P565</f>
        <v>0</v>
      </c>
    </row>
    <row r="725" spans="1:4" x14ac:dyDescent="0.25">
      <c r="C725">
        <v>17</v>
      </c>
      <c r="D725" s="109">
        <f>'COG-M'!P566</f>
        <v>0</v>
      </c>
    </row>
    <row r="726" spans="1:4" x14ac:dyDescent="0.25">
      <c r="C726">
        <v>25</v>
      </c>
      <c r="D726" s="109">
        <f>'COG-M'!P567</f>
        <v>0</v>
      </c>
    </row>
    <row r="727" spans="1:4" x14ac:dyDescent="0.25">
      <c r="C727">
        <v>26</v>
      </c>
      <c r="D727" s="109">
        <f>'COG-M'!P568</f>
        <v>0</v>
      </c>
    </row>
    <row r="728" spans="1:4" x14ac:dyDescent="0.25">
      <c r="C728">
        <v>27</v>
      </c>
      <c r="D728" s="109">
        <f>'COG-M'!P569</f>
        <v>0</v>
      </c>
    </row>
    <row r="729" spans="1:4" x14ac:dyDescent="0.25">
      <c r="A729">
        <v>2700</v>
      </c>
      <c r="B729" t="s">
        <v>100</v>
      </c>
      <c r="D729" s="109">
        <f>'COG-M'!P570</f>
        <v>142000</v>
      </c>
    </row>
    <row r="730" spans="1:4" x14ac:dyDescent="0.25">
      <c r="A730">
        <v>271</v>
      </c>
      <c r="B730" t="s">
        <v>101</v>
      </c>
      <c r="C730">
        <v>11</v>
      </c>
      <c r="D730" s="109">
        <f>'COG-M'!P571</f>
        <v>0</v>
      </c>
    </row>
    <row r="731" spans="1:4" x14ac:dyDescent="0.25">
      <c r="C731">
        <v>12</v>
      </c>
      <c r="D731" s="109">
        <f>'COG-M'!P572</f>
        <v>0</v>
      </c>
    </row>
    <row r="732" spans="1:4" x14ac:dyDescent="0.25">
      <c r="C732">
        <v>13</v>
      </c>
      <c r="D732" s="109">
        <f>'COG-M'!P573</f>
        <v>0</v>
      </c>
    </row>
    <row r="733" spans="1:4" x14ac:dyDescent="0.25">
      <c r="C733">
        <v>14</v>
      </c>
      <c r="D733" s="109">
        <f>'COG-M'!P574</f>
        <v>0</v>
      </c>
    </row>
    <row r="734" spans="1:4" x14ac:dyDescent="0.25">
      <c r="C734">
        <v>15</v>
      </c>
      <c r="D734" s="109">
        <f>'COG-M'!P575</f>
        <v>50000</v>
      </c>
    </row>
    <row r="735" spans="1:4" x14ac:dyDescent="0.25">
      <c r="C735">
        <v>16</v>
      </c>
      <c r="D735" s="109">
        <f>'COG-M'!P576</f>
        <v>0</v>
      </c>
    </row>
    <row r="736" spans="1:4" x14ac:dyDescent="0.25">
      <c r="C736">
        <v>17</v>
      </c>
      <c r="D736" s="109">
        <f>'COG-M'!P577</f>
        <v>0</v>
      </c>
    </row>
    <row r="737" spans="1:4" x14ac:dyDescent="0.25">
      <c r="C737">
        <v>25</v>
      </c>
      <c r="D737" s="109">
        <f>'COG-M'!P578</f>
        <v>0</v>
      </c>
    </row>
    <row r="738" spans="1:4" x14ac:dyDescent="0.25">
      <c r="C738">
        <v>26</v>
      </c>
      <c r="D738" s="109">
        <f>'COG-M'!P579</f>
        <v>0</v>
      </c>
    </row>
    <row r="739" spans="1:4" x14ac:dyDescent="0.25">
      <c r="C739">
        <v>27</v>
      </c>
      <c r="D739" s="109">
        <f>'COG-M'!P580</f>
        <v>0</v>
      </c>
    </row>
    <row r="740" spans="1:4" x14ac:dyDescent="0.25">
      <c r="A740">
        <v>272</v>
      </c>
      <c r="B740" t="s">
        <v>102</v>
      </c>
      <c r="C740">
        <v>11</v>
      </c>
      <c r="D740" s="109">
        <f>'COG-M'!P581</f>
        <v>0</v>
      </c>
    </row>
    <row r="741" spans="1:4" x14ac:dyDescent="0.25">
      <c r="C741">
        <v>12</v>
      </c>
      <c r="D741" s="109">
        <f>'COG-M'!P582</f>
        <v>0</v>
      </c>
    </row>
    <row r="742" spans="1:4" x14ac:dyDescent="0.25">
      <c r="C742">
        <v>13</v>
      </c>
      <c r="D742" s="109">
        <f>'COG-M'!P583</f>
        <v>0</v>
      </c>
    </row>
    <row r="743" spans="1:4" x14ac:dyDescent="0.25">
      <c r="C743">
        <v>14</v>
      </c>
      <c r="D743" s="109">
        <f>'COG-M'!P584</f>
        <v>0</v>
      </c>
    </row>
    <row r="744" spans="1:4" x14ac:dyDescent="0.25">
      <c r="C744">
        <v>15</v>
      </c>
      <c r="D744" s="109">
        <f>'COG-M'!P585</f>
        <v>0</v>
      </c>
    </row>
    <row r="745" spans="1:4" x14ac:dyDescent="0.25">
      <c r="C745">
        <v>16</v>
      </c>
      <c r="D745" s="109">
        <f>'COG-M'!P586</f>
        <v>0</v>
      </c>
    </row>
    <row r="746" spans="1:4" x14ac:dyDescent="0.25">
      <c r="C746">
        <v>17</v>
      </c>
      <c r="D746" s="109">
        <f>'COG-M'!P587</f>
        <v>0</v>
      </c>
    </row>
    <row r="747" spans="1:4" x14ac:dyDescent="0.25">
      <c r="C747">
        <v>25</v>
      </c>
      <c r="D747" s="109">
        <f>'COG-M'!P588</f>
        <v>50000</v>
      </c>
    </row>
    <row r="748" spans="1:4" x14ac:dyDescent="0.25">
      <c r="C748">
        <v>26</v>
      </c>
      <c r="D748" s="109">
        <f>'COG-M'!P589</f>
        <v>0</v>
      </c>
    </row>
    <row r="749" spans="1:4" x14ac:dyDescent="0.25">
      <c r="C749">
        <v>27</v>
      </c>
      <c r="D749" s="109">
        <f>'COG-M'!P590</f>
        <v>0</v>
      </c>
    </row>
    <row r="750" spans="1:4" x14ac:dyDescent="0.25">
      <c r="A750">
        <v>273</v>
      </c>
      <c r="B750" t="s">
        <v>103</v>
      </c>
      <c r="C750">
        <v>11</v>
      </c>
      <c r="D750" s="109">
        <f>'COG-M'!P591</f>
        <v>0</v>
      </c>
    </row>
    <row r="751" spans="1:4" x14ac:dyDescent="0.25">
      <c r="C751">
        <v>12</v>
      </c>
      <c r="D751" s="109">
        <f>'COG-M'!P592</f>
        <v>0</v>
      </c>
    </row>
    <row r="752" spans="1:4" x14ac:dyDescent="0.25">
      <c r="C752">
        <v>13</v>
      </c>
      <c r="D752" s="109">
        <f>'COG-M'!P593</f>
        <v>0</v>
      </c>
    </row>
    <row r="753" spans="1:4" x14ac:dyDescent="0.25">
      <c r="C753">
        <v>14</v>
      </c>
      <c r="D753" s="109">
        <f>'COG-M'!P594</f>
        <v>0</v>
      </c>
    </row>
    <row r="754" spans="1:4" x14ac:dyDescent="0.25">
      <c r="C754">
        <v>15</v>
      </c>
      <c r="D754" s="109">
        <f>'COG-M'!P595</f>
        <v>40000</v>
      </c>
    </row>
    <row r="755" spans="1:4" x14ac:dyDescent="0.25">
      <c r="C755">
        <v>16</v>
      </c>
      <c r="D755" s="109">
        <f>'COG-M'!P596</f>
        <v>0</v>
      </c>
    </row>
    <row r="756" spans="1:4" x14ac:dyDescent="0.25">
      <c r="C756">
        <v>17</v>
      </c>
      <c r="D756" s="109">
        <f>'COG-M'!P597</f>
        <v>0</v>
      </c>
    </row>
    <row r="757" spans="1:4" x14ac:dyDescent="0.25">
      <c r="C757">
        <v>25</v>
      </c>
      <c r="D757" s="109">
        <f>'COG-M'!P598</f>
        <v>0</v>
      </c>
    </row>
    <row r="758" spans="1:4" x14ac:dyDescent="0.25">
      <c r="C758">
        <v>26</v>
      </c>
      <c r="D758" s="109">
        <f>'COG-M'!P599</f>
        <v>0</v>
      </c>
    </row>
    <row r="759" spans="1:4" x14ac:dyDescent="0.25">
      <c r="C759">
        <v>27</v>
      </c>
      <c r="D759" s="109">
        <f>'COG-M'!P600</f>
        <v>0</v>
      </c>
    </row>
    <row r="760" spans="1:4" x14ac:dyDescent="0.25">
      <c r="A760">
        <v>274</v>
      </c>
      <c r="B760" t="s">
        <v>104</v>
      </c>
      <c r="C760">
        <v>11</v>
      </c>
      <c r="D760" s="109">
        <f>'COG-M'!P601</f>
        <v>0</v>
      </c>
    </row>
    <row r="761" spans="1:4" x14ac:dyDescent="0.25">
      <c r="C761">
        <v>12</v>
      </c>
      <c r="D761" s="109">
        <f>'COG-M'!P602</f>
        <v>0</v>
      </c>
    </row>
    <row r="762" spans="1:4" x14ac:dyDescent="0.25">
      <c r="C762">
        <v>13</v>
      </c>
      <c r="D762" s="109">
        <f>'COG-M'!P603</f>
        <v>0</v>
      </c>
    </row>
    <row r="763" spans="1:4" x14ac:dyDescent="0.25">
      <c r="C763">
        <v>14</v>
      </c>
      <c r="D763" s="109">
        <f>'COG-M'!P604</f>
        <v>0</v>
      </c>
    </row>
    <row r="764" spans="1:4" x14ac:dyDescent="0.25">
      <c r="C764">
        <v>15</v>
      </c>
      <c r="D764" s="109">
        <f>'COG-M'!P605</f>
        <v>2000</v>
      </c>
    </row>
    <row r="765" spans="1:4" x14ac:dyDescent="0.25">
      <c r="C765">
        <v>16</v>
      </c>
      <c r="D765" s="109">
        <f>'COG-M'!P606</f>
        <v>0</v>
      </c>
    </row>
    <row r="766" spans="1:4" x14ac:dyDescent="0.25">
      <c r="C766">
        <v>17</v>
      </c>
      <c r="D766" s="109">
        <f>'COG-M'!P607</f>
        <v>0</v>
      </c>
    </row>
    <row r="767" spans="1:4" x14ac:dyDescent="0.25">
      <c r="C767">
        <v>25</v>
      </c>
      <c r="D767" s="109">
        <f>'COG-M'!P608</f>
        <v>0</v>
      </c>
    </row>
    <row r="768" spans="1:4" x14ac:dyDescent="0.25">
      <c r="C768">
        <v>26</v>
      </c>
      <c r="D768" s="109">
        <f>'COG-M'!P609</f>
        <v>0</v>
      </c>
    </row>
    <row r="769" spans="1:4" x14ac:dyDescent="0.25">
      <c r="C769">
        <v>27</v>
      </c>
      <c r="D769" s="109">
        <f>'COG-M'!P610</f>
        <v>0</v>
      </c>
    </row>
    <row r="770" spans="1:4" x14ac:dyDescent="0.25">
      <c r="A770">
        <v>275</v>
      </c>
      <c r="B770" t="s">
        <v>105</v>
      </c>
      <c r="C770">
        <v>11</v>
      </c>
      <c r="D770" s="109">
        <f>'COG-M'!P611</f>
        <v>0</v>
      </c>
    </row>
    <row r="771" spans="1:4" x14ac:dyDescent="0.25">
      <c r="C771">
        <v>12</v>
      </c>
      <c r="D771" s="109">
        <f>'COG-M'!P612</f>
        <v>0</v>
      </c>
    </row>
    <row r="772" spans="1:4" x14ac:dyDescent="0.25">
      <c r="C772">
        <v>13</v>
      </c>
      <c r="D772" s="109">
        <f>'COG-M'!P613</f>
        <v>0</v>
      </c>
    </row>
    <row r="773" spans="1:4" x14ac:dyDescent="0.25">
      <c r="C773">
        <v>14</v>
      </c>
      <c r="D773" s="109">
        <f>'COG-M'!P614</f>
        <v>0</v>
      </c>
    </row>
    <row r="774" spans="1:4" x14ac:dyDescent="0.25">
      <c r="C774">
        <v>15</v>
      </c>
      <c r="D774" s="109">
        <f>'COG-M'!P615</f>
        <v>0</v>
      </c>
    </row>
    <row r="775" spans="1:4" x14ac:dyDescent="0.25">
      <c r="C775">
        <v>16</v>
      </c>
      <c r="D775" s="109">
        <f>'COG-M'!P616</f>
        <v>0</v>
      </c>
    </row>
    <row r="776" spans="1:4" x14ac:dyDescent="0.25">
      <c r="C776">
        <v>17</v>
      </c>
      <c r="D776" s="109">
        <f>'COG-M'!P617</f>
        <v>0</v>
      </c>
    </row>
    <row r="777" spans="1:4" x14ac:dyDescent="0.25">
      <c r="C777">
        <v>25</v>
      </c>
      <c r="D777" s="109">
        <f>'COG-M'!P618</f>
        <v>0</v>
      </c>
    </row>
    <row r="778" spans="1:4" x14ac:dyDescent="0.25">
      <c r="C778">
        <v>26</v>
      </c>
      <c r="D778" s="109">
        <f>'COG-M'!P619</f>
        <v>0</v>
      </c>
    </row>
    <row r="779" spans="1:4" x14ac:dyDescent="0.25">
      <c r="C779">
        <v>27</v>
      </c>
      <c r="D779" s="109">
        <f>'COG-M'!P620</f>
        <v>0</v>
      </c>
    </row>
    <row r="780" spans="1:4" x14ac:dyDescent="0.25">
      <c r="A780">
        <v>2800</v>
      </c>
      <c r="B780" t="s">
        <v>106</v>
      </c>
      <c r="D780" s="109">
        <f>'COG-M'!P621</f>
        <v>0</v>
      </c>
    </row>
    <row r="781" spans="1:4" x14ac:dyDescent="0.25">
      <c r="A781">
        <v>281</v>
      </c>
      <c r="B781" t="s">
        <v>107</v>
      </c>
      <c r="C781">
        <v>11</v>
      </c>
      <c r="D781" s="109">
        <f>'COG-M'!P622</f>
        <v>0</v>
      </c>
    </row>
    <row r="782" spans="1:4" x14ac:dyDescent="0.25">
      <c r="C782">
        <v>12</v>
      </c>
      <c r="D782" s="109">
        <f>'COG-M'!P623</f>
        <v>0</v>
      </c>
    </row>
    <row r="783" spans="1:4" x14ac:dyDescent="0.25">
      <c r="C783">
        <v>13</v>
      </c>
      <c r="D783" s="109">
        <f>'COG-M'!P624</f>
        <v>0</v>
      </c>
    </row>
    <row r="784" spans="1:4" x14ac:dyDescent="0.25">
      <c r="C784">
        <v>14</v>
      </c>
      <c r="D784" s="109">
        <f>'COG-M'!P625</f>
        <v>0</v>
      </c>
    </row>
    <row r="785" spans="1:4" x14ac:dyDescent="0.25">
      <c r="C785">
        <v>15</v>
      </c>
      <c r="D785" s="109">
        <f>'COG-M'!P626</f>
        <v>0</v>
      </c>
    </row>
    <row r="786" spans="1:4" x14ac:dyDescent="0.25">
      <c r="C786">
        <v>16</v>
      </c>
      <c r="D786" s="109">
        <f>'COG-M'!P627</f>
        <v>0</v>
      </c>
    </row>
    <row r="787" spans="1:4" x14ac:dyDescent="0.25">
      <c r="C787">
        <v>17</v>
      </c>
      <c r="D787" s="109">
        <f>'COG-M'!P628</f>
        <v>0</v>
      </c>
    </row>
    <row r="788" spans="1:4" x14ac:dyDescent="0.25">
      <c r="C788">
        <v>25</v>
      </c>
      <c r="D788" s="109">
        <f>'COG-M'!P629</f>
        <v>0</v>
      </c>
    </row>
    <row r="789" spans="1:4" x14ac:dyDescent="0.25">
      <c r="C789">
        <v>26</v>
      </c>
      <c r="D789" s="109">
        <f>'COG-M'!P630</f>
        <v>0</v>
      </c>
    </row>
    <row r="790" spans="1:4" x14ac:dyDescent="0.25">
      <c r="C790">
        <v>27</v>
      </c>
      <c r="D790" s="109">
        <f>'COG-M'!P631</f>
        <v>0</v>
      </c>
    </row>
    <row r="791" spans="1:4" x14ac:dyDescent="0.25">
      <c r="A791">
        <v>282</v>
      </c>
      <c r="B791" t="s">
        <v>108</v>
      </c>
      <c r="C791">
        <v>11</v>
      </c>
      <c r="D791" s="109">
        <f>'COG-M'!P632</f>
        <v>0</v>
      </c>
    </row>
    <row r="792" spans="1:4" x14ac:dyDescent="0.25">
      <c r="C792">
        <v>12</v>
      </c>
      <c r="D792" s="109">
        <f>'COG-M'!P633</f>
        <v>0</v>
      </c>
    </row>
    <row r="793" spans="1:4" x14ac:dyDescent="0.25">
      <c r="C793">
        <v>13</v>
      </c>
      <c r="D793" s="109">
        <f>'COG-M'!P634</f>
        <v>0</v>
      </c>
    </row>
    <row r="794" spans="1:4" x14ac:dyDescent="0.25">
      <c r="C794">
        <v>14</v>
      </c>
      <c r="D794" s="109">
        <f>'COG-M'!P635</f>
        <v>0</v>
      </c>
    </row>
    <row r="795" spans="1:4" x14ac:dyDescent="0.25">
      <c r="C795">
        <v>15</v>
      </c>
      <c r="D795" s="109">
        <f>'COG-M'!P636</f>
        <v>0</v>
      </c>
    </row>
    <row r="796" spans="1:4" x14ac:dyDescent="0.25">
      <c r="C796">
        <v>16</v>
      </c>
      <c r="D796" s="109">
        <f>'COG-M'!P637</f>
        <v>0</v>
      </c>
    </row>
    <row r="797" spans="1:4" x14ac:dyDescent="0.25">
      <c r="C797">
        <v>17</v>
      </c>
      <c r="D797" s="109">
        <f>'COG-M'!P638</f>
        <v>0</v>
      </c>
    </row>
    <row r="798" spans="1:4" x14ac:dyDescent="0.25">
      <c r="C798">
        <v>25</v>
      </c>
      <c r="D798" s="109">
        <f>'COG-M'!P639</f>
        <v>0</v>
      </c>
    </row>
    <row r="799" spans="1:4" x14ac:dyDescent="0.25">
      <c r="C799">
        <v>26</v>
      </c>
      <c r="D799" s="109">
        <f>'COG-M'!P640</f>
        <v>0</v>
      </c>
    </row>
    <row r="800" spans="1:4" x14ac:dyDescent="0.25">
      <c r="C800">
        <v>27</v>
      </c>
      <c r="D800" s="109">
        <f>'COG-M'!P641</f>
        <v>0</v>
      </c>
    </row>
    <row r="801" spans="1:4" x14ac:dyDescent="0.25">
      <c r="A801">
        <v>283</v>
      </c>
      <c r="B801" t="s">
        <v>109</v>
      </c>
      <c r="C801">
        <v>11</v>
      </c>
      <c r="D801" s="109">
        <f>'COG-M'!P642</f>
        <v>0</v>
      </c>
    </row>
    <row r="802" spans="1:4" x14ac:dyDescent="0.25">
      <c r="C802">
        <v>12</v>
      </c>
      <c r="D802" s="109">
        <f>'COG-M'!P643</f>
        <v>0</v>
      </c>
    </row>
    <row r="803" spans="1:4" x14ac:dyDescent="0.25">
      <c r="C803">
        <v>13</v>
      </c>
      <c r="D803" s="109">
        <f>'COG-M'!P644</f>
        <v>0</v>
      </c>
    </row>
    <row r="804" spans="1:4" x14ac:dyDescent="0.25">
      <c r="C804">
        <v>14</v>
      </c>
      <c r="D804" s="109">
        <f>'COG-M'!P645</f>
        <v>0</v>
      </c>
    </row>
    <row r="805" spans="1:4" x14ac:dyDescent="0.25">
      <c r="C805">
        <v>15</v>
      </c>
      <c r="D805" s="109">
        <f>'COG-M'!P646</f>
        <v>0</v>
      </c>
    </row>
    <row r="806" spans="1:4" x14ac:dyDescent="0.25">
      <c r="C806">
        <v>16</v>
      </c>
      <c r="D806" s="109">
        <f>'COG-M'!P647</f>
        <v>0</v>
      </c>
    </row>
    <row r="807" spans="1:4" x14ac:dyDescent="0.25">
      <c r="C807">
        <v>17</v>
      </c>
      <c r="D807" s="109">
        <f>'COG-M'!P648</f>
        <v>0</v>
      </c>
    </row>
    <row r="808" spans="1:4" x14ac:dyDescent="0.25">
      <c r="C808">
        <v>25</v>
      </c>
      <c r="D808" s="109">
        <f>'COG-M'!P649</f>
        <v>0</v>
      </c>
    </row>
    <row r="809" spans="1:4" x14ac:dyDescent="0.25">
      <c r="C809">
        <v>26</v>
      </c>
      <c r="D809" s="109">
        <f>'COG-M'!P650</f>
        <v>0</v>
      </c>
    </row>
    <row r="810" spans="1:4" x14ac:dyDescent="0.25">
      <c r="C810">
        <v>27</v>
      </c>
      <c r="D810" s="109">
        <f>'COG-M'!P651</f>
        <v>0</v>
      </c>
    </row>
    <row r="811" spans="1:4" x14ac:dyDescent="0.25">
      <c r="A811">
        <v>2900</v>
      </c>
      <c r="B811" t="s">
        <v>110</v>
      </c>
      <c r="D811" s="109">
        <f>'COG-M'!P652</f>
        <v>414000</v>
      </c>
    </row>
    <row r="812" spans="1:4" x14ac:dyDescent="0.25">
      <c r="A812">
        <v>291</v>
      </c>
      <c r="B812" t="s">
        <v>111</v>
      </c>
      <c r="C812">
        <v>11</v>
      </c>
      <c r="D812" s="109">
        <f>'COG-M'!P653</f>
        <v>0</v>
      </c>
    </row>
    <row r="813" spans="1:4" x14ac:dyDescent="0.25">
      <c r="C813">
        <v>12</v>
      </c>
      <c r="D813" s="109">
        <f>'COG-M'!P654</f>
        <v>0</v>
      </c>
    </row>
    <row r="814" spans="1:4" x14ac:dyDescent="0.25">
      <c r="C814">
        <v>13</v>
      </c>
      <c r="D814" s="109">
        <f>'COG-M'!P655</f>
        <v>0</v>
      </c>
    </row>
    <row r="815" spans="1:4" x14ac:dyDescent="0.25">
      <c r="C815">
        <v>14</v>
      </c>
      <c r="D815" s="109">
        <f>'COG-M'!P656</f>
        <v>0</v>
      </c>
    </row>
    <row r="816" spans="1:4" x14ac:dyDescent="0.25">
      <c r="C816">
        <v>15</v>
      </c>
      <c r="D816" s="109">
        <f>'COG-M'!P657</f>
        <v>150000</v>
      </c>
    </row>
    <row r="817" spans="1:4" x14ac:dyDescent="0.25">
      <c r="C817">
        <v>16</v>
      </c>
      <c r="D817" s="109">
        <f>'COG-M'!P658</f>
        <v>0</v>
      </c>
    </row>
    <row r="818" spans="1:4" x14ac:dyDescent="0.25">
      <c r="C818">
        <v>17</v>
      </c>
      <c r="D818" s="109">
        <f>'COG-M'!P659</f>
        <v>0</v>
      </c>
    </row>
    <row r="819" spans="1:4" x14ac:dyDescent="0.25">
      <c r="C819">
        <v>25</v>
      </c>
      <c r="D819" s="109">
        <f>'COG-M'!P660</f>
        <v>0</v>
      </c>
    </row>
    <row r="820" spans="1:4" x14ac:dyDescent="0.25">
      <c r="C820">
        <v>26</v>
      </c>
      <c r="D820" s="109">
        <f>'COG-M'!P661</f>
        <v>0</v>
      </c>
    </row>
    <row r="821" spans="1:4" x14ac:dyDescent="0.25">
      <c r="C821">
        <v>27</v>
      </c>
      <c r="D821" s="109">
        <f>'COG-M'!P662</f>
        <v>0</v>
      </c>
    </row>
    <row r="822" spans="1:4" x14ac:dyDescent="0.25">
      <c r="A822">
        <v>292</v>
      </c>
      <c r="B822" t="s">
        <v>112</v>
      </c>
      <c r="C822">
        <v>11</v>
      </c>
      <c r="D822" s="109">
        <f>'COG-M'!P663</f>
        <v>0</v>
      </c>
    </row>
    <row r="823" spans="1:4" x14ac:dyDescent="0.25">
      <c r="C823">
        <v>12</v>
      </c>
      <c r="D823" s="109">
        <f>'COG-M'!P664</f>
        <v>0</v>
      </c>
    </row>
    <row r="824" spans="1:4" x14ac:dyDescent="0.25">
      <c r="C824">
        <v>13</v>
      </c>
      <c r="D824" s="109">
        <f>'COG-M'!P665</f>
        <v>0</v>
      </c>
    </row>
    <row r="825" spans="1:4" x14ac:dyDescent="0.25">
      <c r="C825">
        <v>14</v>
      </c>
      <c r="D825" s="109">
        <f>'COG-M'!P666</f>
        <v>0</v>
      </c>
    </row>
    <row r="826" spans="1:4" x14ac:dyDescent="0.25">
      <c r="C826">
        <v>15</v>
      </c>
      <c r="D826" s="109">
        <f>'COG-M'!P667</f>
        <v>0</v>
      </c>
    </row>
    <row r="827" spans="1:4" x14ac:dyDescent="0.25">
      <c r="C827">
        <v>16</v>
      </c>
      <c r="D827" s="109">
        <f>'COG-M'!P668</f>
        <v>0</v>
      </c>
    </row>
    <row r="828" spans="1:4" x14ac:dyDescent="0.25">
      <c r="C828">
        <v>17</v>
      </c>
      <c r="D828" s="109">
        <f>'COG-M'!P669</f>
        <v>0</v>
      </c>
    </row>
    <row r="829" spans="1:4" x14ac:dyDescent="0.25">
      <c r="C829">
        <v>25</v>
      </c>
      <c r="D829" s="109">
        <f>'COG-M'!P670</f>
        <v>0</v>
      </c>
    </row>
    <row r="830" spans="1:4" x14ac:dyDescent="0.25">
      <c r="C830">
        <v>26</v>
      </c>
      <c r="D830" s="109">
        <f>'COG-M'!P671</f>
        <v>0</v>
      </c>
    </row>
    <row r="831" spans="1:4" x14ac:dyDescent="0.25">
      <c r="C831">
        <v>27</v>
      </c>
      <c r="D831" s="109">
        <f>'COG-M'!P672</f>
        <v>0</v>
      </c>
    </row>
    <row r="832" spans="1:4" x14ac:dyDescent="0.25">
      <c r="A832">
        <v>293</v>
      </c>
      <c r="B832" t="s">
        <v>113</v>
      </c>
      <c r="C832">
        <v>11</v>
      </c>
      <c r="D832" s="109">
        <f>'COG-M'!P673</f>
        <v>0</v>
      </c>
    </row>
    <row r="833" spans="1:4" x14ac:dyDescent="0.25">
      <c r="C833">
        <v>12</v>
      </c>
      <c r="D833" s="109">
        <f>'COG-M'!P674</f>
        <v>0</v>
      </c>
    </row>
    <row r="834" spans="1:4" x14ac:dyDescent="0.25">
      <c r="C834">
        <v>13</v>
      </c>
      <c r="D834" s="109">
        <f>'COG-M'!P675</f>
        <v>0</v>
      </c>
    </row>
    <row r="835" spans="1:4" x14ac:dyDescent="0.25">
      <c r="C835">
        <v>14</v>
      </c>
      <c r="D835" s="109">
        <f>'COG-M'!P676</f>
        <v>0</v>
      </c>
    </row>
    <row r="836" spans="1:4" x14ac:dyDescent="0.25">
      <c r="C836">
        <v>15</v>
      </c>
      <c r="D836" s="109">
        <f>'COG-M'!P677</f>
        <v>0</v>
      </c>
    </row>
    <row r="837" spans="1:4" x14ac:dyDescent="0.25">
      <c r="C837">
        <v>16</v>
      </c>
      <c r="D837" s="109">
        <f>'COG-M'!P678</f>
        <v>0</v>
      </c>
    </row>
    <row r="838" spans="1:4" x14ac:dyDescent="0.25">
      <c r="C838">
        <v>17</v>
      </c>
      <c r="D838" s="109">
        <f>'COG-M'!P679</f>
        <v>0</v>
      </c>
    </row>
    <row r="839" spans="1:4" x14ac:dyDescent="0.25">
      <c r="C839">
        <v>25</v>
      </c>
      <c r="D839" s="109">
        <f>'COG-M'!P680</f>
        <v>0</v>
      </c>
    </row>
    <row r="840" spans="1:4" x14ac:dyDescent="0.25">
      <c r="C840">
        <v>26</v>
      </c>
      <c r="D840" s="109">
        <f>'COG-M'!P681</f>
        <v>0</v>
      </c>
    </row>
    <row r="841" spans="1:4" x14ac:dyDescent="0.25">
      <c r="C841">
        <v>27</v>
      </c>
      <c r="D841" s="109">
        <f>'COG-M'!P682</f>
        <v>0</v>
      </c>
    </row>
    <row r="842" spans="1:4" x14ac:dyDescent="0.25">
      <c r="A842">
        <v>294</v>
      </c>
      <c r="B842" t="s">
        <v>114</v>
      </c>
      <c r="C842">
        <v>11</v>
      </c>
      <c r="D842" s="109">
        <f>'COG-M'!P683</f>
        <v>0</v>
      </c>
    </row>
    <row r="843" spans="1:4" x14ac:dyDescent="0.25">
      <c r="C843">
        <v>12</v>
      </c>
      <c r="D843" s="109">
        <f>'COG-M'!P684</f>
        <v>0</v>
      </c>
    </row>
    <row r="844" spans="1:4" x14ac:dyDescent="0.25">
      <c r="C844">
        <v>13</v>
      </c>
      <c r="D844" s="109">
        <f>'COG-M'!P685</f>
        <v>0</v>
      </c>
    </row>
    <row r="845" spans="1:4" x14ac:dyDescent="0.25">
      <c r="C845">
        <v>14</v>
      </c>
      <c r="D845" s="109">
        <f>'COG-M'!P686</f>
        <v>0</v>
      </c>
    </row>
    <row r="846" spans="1:4" x14ac:dyDescent="0.25">
      <c r="C846">
        <v>15</v>
      </c>
      <c r="D846" s="109">
        <f>'COG-M'!P687</f>
        <v>0</v>
      </c>
    </row>
    <row r="847" spans="1:4" x14ac:dyDescent="0.25">
      <c r="C847">
        <v>16</v>
      </c>
      <c r="D847" s="109">
        <f>'COG-M'!P688</f>
        <v>0</v>
      </c>
    </row>
    <row r="848" spans="1:4" x14ac:dyDescent="0.25">
      <c r="C848">
        <v>17</v>
      </c>
      <c r="D848" s="109">
        <f>'COG-M'!P689</f>
        <v>0</v>
      </c>
    </row>
    <row r="849" spans="1:4" x14ac:dyDescent="0.25">
      <c r="C849">
        <v>25</v>
      </c>
      <c r="D849" s="109">
        <f>'COG-M'!P690</f>
        <v>0</v>
      </c>
    </row>
    <row r="850" spans="1:4" x14ac:dyDescent="0.25">
      <c r="C850">
        <v>26</v>
      </c>
      <c r="D850" s="109">
        <f>'COG-M'!P691</f>
        <v>0</v>
      </c>
    </row>
    <row r="851" spans="1:4" x14ac:dyDescent="0.25">
      <c r="C851">
        <v>27</v>
      </c>
      <c r="D851" s="109">
        <f>'COG-M'!P692</f>
        <v>0</v>
      </c>
    </row>
    <row r="852" spans="1:4" x14ac:dyDescent="0.25">
      <c r="A852">
        <v>295</v>
      </c>
      <c r="B852" t="s">
        <v>115</v>
      </c>
      <c r="C852">
        <v>11</v>
      </c>
      <c r="D852" s="109">
        <f>'COG-M'!P693</f>
        <v>0</v>
      </c>
    </row>
    <row r="853" spans="1:4" x14ac:dyDescent="0.25">
      <c r="C853">
        <v>12</v>
      </c>
      <c r="D853" s="109">
        <f>'COG-M'!P694</f>
        <v>0</v>
      </c>
    </row>
    <row r="854" spans="1:4" x14ac:dyDescent="0.25">
      <c r="C854">
        <v>13</v>
      </c>
      <c r="D854" s="109">
        <f>'COG-M'!P695</f>
        <v>0</v>
      </c>
    </row>
    <row r="855" spans="1:4" x14ac:dyDescent="0.25">
      <c r="C855">
        <v>14</v>
      </c>
      <c r="D855" s="109">
        <f>'COG-M'!P696</f>
        <v>0</v>
      </c>
    </row>
    <row r="856" spans="1:4" x14ac:dyDescent="0.25">
      <c r="C856">
        <v>15</v>
      </c>
      <c r="D856" s="109">
        <f>'COG-M'!P697</f>
        <v>0</v>
      </c>
    </row>
    <row r="857" spans="1:4" x14ac:dyDescent="0.25">
      <c r="C857">
        <v>16</v>
      </c>
      <c r="D857" s="109">
        <f>'COG-M'!P698</f>
        <v>0</v>
      </c>
    </row>
    <row r="858" spans="1:4" x14ac:dyDescent="0.25">
      <c r="C858">
        <v>17</v>
      </c>
      <c r="D858" s="109">
        <f>'COG-M'!P699</f>
        <v>0</v>
      </c>
    </row>
    <row r="859" spans="1:4" x14ac:dyDescent="0.25">
      <c r="C859">
        <v>25</v>
      </c>
      <c r="D859" s="109">
        <f>'COG-M'!P700</f>
        <v>0</v>
      </c>
    </row>
    <row r="860" spans="1:4" x14ac:dyDescent="0.25">
      <c r="C860">
        <v>26</v>
      </c>
      <c r="D860" s="109">
        <f>'COG-M'!P701</f>
        <v>0</v>
      </c>
    </row>
    <row r="861" spans="1:4" x14ac:dyDescent="0.25">
      <c r="C861">
        <v>27</v>
      </c>
      <c r="D861" s="109">
        <f>'COG-M'!P702</f>
        <v>0</v>
      </c>
    </row>
    <row r="862" spans="1:4" x14ac:dyDescent="0.25">
      <c r="A862">
        <v>296</v>
      </c>
      <c r="B862" t="s">
        <v>116</v>
      </c>
      <c r="C862">
        <v>11</v>
      </c>
      <c r="D862" s="109">
        <f>'COG-M'!P703</f>
        <v>0</v>
      </c>
    </row>
    <row r="863" spans="1:4" x14ac:dyDescent="0.25">
      <c r="C863">
        <v>12</v>
      </c>
      <c r="D863" s="109">
        <f>'COG-M'!P704</f>
        <v>0</v>
      </c>
    </row>
    <row r="864" spans="1:4" x14ac:dyDescent="0.25">
      <c r="C864">
        <v>13</v>
      </c>
      <c r="D864" s="109">
        <f>'COG-M'!P705</f>
        <v>0</v>
      </c>
    </row>
    <row r="865" spans="1:4" x14ac:dyDescent="0.25">
      <c r="C865">
        <v>14</v>
      </c>
      <c r="D865" s="109">
        <f>'COG-M'!P706</f>
        <v>0</v>
      </c>
    </row>
    <row r="866" spans="1:4" x14ac:dyDescent="0.25">
      <c r="C866">
        <v>15</v>
      </c>
      <c r="D866" s="109">
        <f>'COG-M'!P707</f>
        <v>108000</v>
      </c>
    </row>
    <row r="867" spans="1:4" x14ac:dyDescent="0.25">
      <c r="C867">
        <v>16</v>
      </c>
      <c r="D867" s="109">
        <f>'COG-M'!P708</f>
        <v>0</v>
      </c>
    </row>
    <row r="868" spans="1:4" x14ac:dyDescent="0.25">
      <c r="C868">
        <v>17</v>
      </c>
      <c r="D868" s="109">
        <f>'COG-M'!P709</f>
        <v>0</v>
      </c>
    </row>
    <row r="869" spans="1:4" x14ac:dyDescent="0.25">
      <c r="C869">
        <v>25</v>
      </c>
      <c r="D869" s="109">
        <f>'COG-M'!P710</f>
        <v>0</v>
      </c>
    </row>
    <row r="870" spans="1:4" x14ac:dyDescent="0.25">
      <c r="C870">
        <v>26</v>
      </c>
      <c r="D870" s="109">
        <f>'COG-M'!P711</f>
        <v>0</v>
      </c>
    </row>
    <row r="871" spans="1:4" x14ac:dyDescent="0.25">
      <c r="C871">
        <v>27</v>
      </c>
      <c r="D871" s="109">
        <f>'COG-M'!P712</f>
        <v>0</v>
      </c>
    </row>
    <row r="872" spans="1:4" x14ac:dyDescent="0.25">
      <c r="A872">
        <v>297</v>
      </c>
      <c r="B872" t="s">
        <v>117</v>
      </c>
      <c r="C872">
        <v>11</v>
      </c>
      <c r="D872" s="109">
        <f>'COG-M'!P713</f>
        <v>0</v>
      </c>
    </row>
    <row r="873" spans="1:4" x14ac:dyDescent="0.25">
      <c r="C873">
        <v>12</v>
      </c>
      <c r="D873" s="109">
        <f>'COG-M'!P714</f>
        <v>0</v>
      </c>
    </row>
    <row r="874" spans="1:4" x14ac:dyDescent="0.25">
      <c r="C874">
        <v>13</v>
      </c>
      <c r="D874" s="109">
        <f>'COG-M'!P715</f>
        <v>0</v>
      </c>
    </row>
    <row r="875" spans="1:4" x14ac:dyDescent="0.25">
      <c r="C875">
        <v>14</v>
      </c>
      <c r="D875" s="109">
        <f>'COG-M'!P716</f>
        <v>0</v>
      </c>
    </row>
    <row r="876" spans="1:4" x14ac:dyDescent="0.25">
      <c r="C876">
        <v>15</v>
      </c>
      <c r="D876" s="109">
        <f>'COG-M'!P717</f>
        <v>0</v>
      </c>
    </row>
    <row r="877" spans="1:4" x14ac:dyDescent="0.25">
      <c r="C877">
        <v>16</v>
      </c>
      <c r="D877" s="109">
        <f>'COG-M'!P718</f>
        <v>0</v>
      </c>
    </row>
    <row r="878" spans="1:4" x14ac:dyDescent="0.25">
      <c r="C878">
        <v>17</v>
      </c>
      <c r="D878" s="109">
        <f>'COG-M'!P719</f>
        <v>0</v>
      </c>
    </row>
    <row r="879" spans="1:4" x14ac:dyDescent="0.25">
      <c r="C879">
        <v>25</v>
      </c>
      <c r="D879" s="109">
        <f>'COG-M'!P720</f>
        <v>0</v>
      </c>
    </row>
    <row r="880" spans="1:4" x14ac:dyDescent="0.25">
      <c r="C880">
        <v>26</v>
      </c>
      <c r="D880" s="109">
        <f>'COG-M'!P721</f>
        <v>0</v>
      </c>
    </row>
    <row r="881" spans="1:4" x14ac:dyDescent="0.25">
      <c r="C881">
        <v>27</v>
      </c>
      <c r="D881" s="109">
        <f>'COG-M'!P722</f>
        <v>0</v>
      </c>
    </row>
    <row r="882" spans="1:4" x14ac:dyDescent="0.25">
      <c r="A882">
        <v>298</v>
      </c>
      <c r="B882" t="s">
        <v>118</v>
      </c>
      <c r="C882">
        <v>11</v>
      </c>
      <c r="D882" s="109">
        <f>'COG-M'!P723</f>
        <v>0</v>
      </c>
    </row>
    <row r="883" spans="1:4" x14ac:dyDescent="0.25">
      <c r="C883">
        <v>12</v>
      </c>
      <c r="D883" s="109">
        <f>'COG-M'!P724</f>
        <v>0</v>
      </c>
    </row>
    <row r="884" spans="1:4" x14ac:dyDescent="0.25">
      <c r="C884">
        <v>13</v>
      </c>
      <c r="D884" s="109">
        <f>'COG-M'!P725</f>
        <v>0</v>
      </c>
    </row>
    <row r="885" spans="1:4" x14ac:dyDescent="0.25">
      <c r="C885">
        <v>14</v>
      </c>
      <c r="D885" s="109">
        <f>'COG-M'!P726</f>
        <v>0</v>
      </c>
    </row>
    <row r="886" spans="1:4" x14ac:dyDescent="0.25">
      <c r="C886">
        <v>15</v>
      </c>
      <c r="D886" s="109">
        <f>'COG-M'!P727</f>
        <v>156000</v>
      </c>
    </row>
    <row r="887" spans="1:4" x14ac:dyDescent="0.25">
      <c r="C887">
        <v>16</v>
      </c>
      <c r="D887" s="109">
        <f>'COG-M'!P728</f>
        <v>0</v>
      </c>
    </row>
    <row r="888" spans="1:4" x14ac:dyDescent="0.25">
      <c r="C888">
        <v>17</v>
      </c>
      <c r="D888" s="109">
        <f>'COG-M'!P729</f>
        <v>0</v>
      </c>
    </row>
    <row r="889" spans="1:4" x14ac:dyDescent="0.25">
      <c r="C889">
        <v>25</v>
      </c>
      <c r="D889" s="109">
        <f>'COG-M'!P730</f>
        <v>0</v>
      </c>
    </row>
    <row r="890" spans="1:4" x14ac:dyDescent="0.25">
      <c r="C890">
        <v>26</v>
      </c>
      <c r="D890" s="109">
        <f>'COG-M'!P731</f>
        <v>0</v>
      </c>
    </row>
    <row r="891" spans="1:4" x14ac:dyDescent="0.25">
      <c r="C891">
        <v>27</v>
      </c>
      <c r="D891" s="109">
        <f>'COG-M'!P732</f>
        <v>0</v>
      </c>
    </row>
    <row r="892" spans="1:4" x14ac:dyDescent="0.25">
      <c r="A892">
        <v>299</v>
      </c>
      <c r="B892" t="s">
        <v>119</v>
      </c>
      <c r="C892">
        <v>11</v>
      </c>
      <c r="D892" s="109">
        <f>'COG-M'!P733</f>
        <v>0</v>
      </c>
    </row>
    <row r="893" spans="1:4" x14ac:dyDescent="0.25">
      <c r="C893">
        <v>12</v>
      </c>
      <c r="D893" s="109">
        <f>'COG-M'!P734</f>
        <v>0</v>
      </c>
    </row>
    <row r="894" spans="1:4" x14ac:dyDescent="0.25">
      <c r="C894">
        <v>13</v>
      </c>
      <c r="D894" s="109">
        <f>'COG-M'!P735</f>
        <v>0</v>
      </c>
    </row>
    <row r="895" spans="1:4" x14ac:dyDescent="0.25">
      <c r="C895">
        <v>14</v>
      </c>
      <c r="D895" s="109">
        <f>'COG-M'!P736</f>
        <v>0</v>
      </c>
    </row>
    <row r="896" spans="1:4" x14ac:dyDescent="0.25">
      <c r="C896">
        <v>15</v>
      </c>
      <c r="D896" s="109">
        <f>'COG-M'!P737</f>
        <v>0</v>
      </c>
    </row>
    <row r="897" spans="1:4" x14ac:dyDescent="0.25">
      <c r="C897">
        <v>16</v>
      </c>
      <c r="D897" s="109">
        <f>'COG-M'!P738</f>
        <v>0</v>
      </c>
    </row>
    <row r="898" spans="1:4" x14ac:dyDescent="0.25">
      <c r="C898">
        <v>17</v>
      </c>
      <c r="D898" s="109">
        <f>'COG-M'!P739</f>
        <v>0</v>
      </c>
    </row>
    <row r="899" spans="1:4" x14ac:dyDescent="0.25">
      <c r="C899">
        <v>25</v>
      </c>
      <c r="D899" s="109">
        <f>'COG-M'!P740</f>
        <v>0</v>
      </c>
    </row>
    <row r="900" spans="1:4" x14ac:dyDescent="0.25">
      <c r="C900">
        <v>26</v>
      </c>
      <c r="D900" s="109">
        <f>'COG-M'!P741</f>
        <v>0</v>
      </c>
    </row>
    <row r="901" spans="1:4" x14ac:dyDescent="0.25">
      <c r="C901">
        <v>27</v>
      </c>
      <c r="D901" s="109">
        <f>'COG-M'!P742</f>
        <v>0</v>
      </c>
    </row>
    <row r="902" spans="1:4" x14ac:dyDescent="0.25">
      <c r="A902">
        <v>3000</v>
      </c>
      <c r="B902" t="s">
        <v>120</v>
      </c>
      <c r="D902" s="109">
        <f>'COG-M'!P743</f>
        <v>15594450</v>
      </c>
    </row>
    <row r="903" spans="1:4" x14ac:dyDescent="0.25">
      <c r="A903">
        <v>3100</v>
      </c>
      <c r="B903" t="s">
        <v>121</v>
      </c>
      <c r="D903" s="109">
        <f>'COG-M'!P744</f>
        <v>9334450</v>
      </c>
    </row>
    <row r="904" spans="1:4" x14ac:dyDescent="0.25">
      <c r="A904">
        <v>311</v>
      </c>
      <c r="B904" t="s">
        <v>122</v>
      </c>
      <c r="C904">
        <v>11</v>
      </c>
      <c r="D904" s="109">
        <f>'COG-M'!P745</f>
        <v>1706625</v>
      </c>
    </row>
    <row r="905" spans="1:4" x14ac:dyDescent="0.25">
      <c r="C905">
        <v>12</v>
      </c>
      <c r="D905" s="109">
        <f>'COG-M'!P746</f>
        <v>0</v>
      </c>
    </row>
    <row r="906" spans="1:4" x14ac:dyDescent="0.25">
      <c r="C906">
        <v>13</v>
      </c>
      <c r="D906" s="109">
        <f>'COG-M'!P747</f>
        <v>0</v>
      </c>
    </row>
    <row r="907" spans="1:4" x14ac:dyDescent="0.25">
      <c r="C907">
        <v>14</v>
      </c>
      <c r="D907" s="109">
        <f>'COG-M'!P748</f>
        <v>0</v>
      </c>
    </row>
    <row r="908" spans="1:4" x14ac:dyDescent="0.25">
      <c r="C908">
        <v>15</v>
      </c>
      <c r="D908" s="109">
        <f>'COG-M'!P749</f>
        <v>0</v>
      </c>
    </row>
    <row r="909" spans="1:4" x14ac:dyDescent="0.25">
      <c r="C909">
        <v>16</v>
      </c>
      <c r="D909" s="109">
        <f>'COG-M'!P750</f>
        <v>0</v>
      </c>
    </row>
    <row r="910" spans="1:4" x14ac:dyDescent="0.25">
      <c r="C910">
        <v>17</v>
      </c>
      <c r="D910" s="109">
        <f>'COG-M'!P751</f>
        <v>0</v>
      </c>
    </row>
    <row r="911" spans="1:4" x14ac:dyDescent="0.25">
      <c r="C911">
        <v>25</v>
      </c>
      <c r="D911" s="109">
        <f>'COG-M'!P752</f>
        <v>7413375</v>
      </c>
    </row>
    <row r="912" spans="1:4" x14ac:dyDescent="0.25">
      <c r="C912">
        <v>26</v>
      </c>
      <c r="D912" s="109">
        <f>'COG-M'!P753</f>
        <v>0</v>
      </c>
    </row>
    <row r="913" spans="1:4" x14ac:dyDescent="0.25">
      <c r="C913">
        <v>27</v>
      </c>
      <c r="D913" s="109">
        <f>'COG-M'!P754</f>
        <v>0</v>
      </c>
    </row>
    <row r="914" spans="1:4" x14ac:dyDescent="0.25">
      <c r="A914">
        <v>312</v>
      </c>
      <c r="B914" t="s">
        <v>123</v>
      </c>
      <c r="C914">
        <v>11</v>
      </c>
      <c r="D914" s="109">
        <f>'COG-M'!P755</f>
        <v>0</v>
      </c>
    </row>
    <row r="915" spans="1:4" x14ac:dyDescent="0.25">
      <c r="C915">
        <v>12</v>
      </c>
      <c r="D915" s="109">
        <f>'COG-M'!P756</f>
        <v>0</v>
      </c>
    </row>
    <row r="916" spans="1:4" x14ac:dyDescent="0.25">
      <c r="C916">
        <v>13</v>
      </c>
      <c r="D916" s="109">
        <f>'COG-M'!P757</f>
        <v>0</v>
      </c>
    </row>
    <row r="917" spans="1:4" x14ac:dyDescent="0.25">
      <c r="C917">
        <v>14</v>
      </c>
      <c r="D917" s="109">
        <f>'COG-M'!P758</f>
        <v>0</v>
      </c>
    </row>
    <row r="918" spans="1:4" x14ac:dyDescent="0.25">
      <c r="C918">
        <v>15</v>
      </c>
      <c r="D918" s="109">
        <f>'COG-M'!P759</f>
        <v>4950</v>
      </c>
    </row>
    <row r="919" spans="1:4" x14ac:dyDescent="0.25">
      <c r="C919">
        <v>16</v>
      </c>
      <c r="D919" s="109">
        <f>'COG-M'!P760</f>
        <v>0</v>
      </c>
    </row>
    <row r="920" spans="1:4" x14ac:dyDescent="0.25">
      <c r="C920">
        <v>17</v>
      </c>
      <c r="D920" s="109">
        <f>'COG-M'!P761</f>
        <v>0</v>
      </c>
    </row>
    <row r="921" spans="1:4" x14ac:dyDescent="0.25">
      <c r="C921">
        <v>25</v>
      </c>
      <c r="D921" s="109">
        <f>'COG-M'!P762</f>
        <v>0</v>
      </c>
    </row>
    <row r="922" spans="1:4" x14ac:dyDescent="0.25">
      <c r="C922">
        <v>26</v>
      </c>
      <c r="D922" s="109">
        <f>'COG-M'!P763</f>
        <v>0</v>
      </c>
    </row>
    <row r="923" spans="1:4" x14ac:dyDescent="0.25">
      <c r="C923">
        <v>27</v>
      </c>
      <c r="D923" s="109">
        <f>'COG-M'!P764</f>
        <v>0</v>
      </c>
    </row>
    <row r="924" spans="1:4" x14ac:dyDescent="0.25">
      <c r="A924">
        <v>313</v>
      </c>
      <c r="B924" t="s">
        <v>124</v>
      </c>
      <c r="C924">
        <v>11</v>
      </c>
      <c r="D924" s="109">
        <f>'COG-M'!P765</f>
        <v>0</v>
      </c>
    </row>
    <row r="925" spans="1:4" x14ac:dyDescent="0.25">
      <c r="C925">
        <v>12</v>
      </c>
      <c r="D925" s="109">
        <f>'COG-M'!P766</f>
        <v>0</v>
      </c>
    </row>
    <row r="926" spans="1:4" x14ac:dyDescent="0.25">
      <c r="C926">
        <v>13</v>
      </c>
      <c r="D926" s="109">
        <f>'COG-M'!P767</f>
        <v>0</v>
      </c>
    </row>
    <row r="927" spans="1:4" x14ac:dyDescent="0.25">
      <c r="C927">
        <v>14</v>
      </c>
      <c r="D927" s="109">
        <f>'COG-M'!P768</f>
        <v>0</v>
      </c>
    </row>
    <row r="928" spans="1:4" x14ac:dyDescent="0.25">
      <c r="C928">
        <v>15</v>
      </c>
      <c r="D928" s="109">
        <f>'COG-M'!P769</f>
        <v>0</v>
      </c>
    </row>
    <row r="929" spans="1:4" x14ac:dyDescent="0.25">
      <c r="C929">
        <v>16</v>
      </c>
      <c r="D929" s="109">
        <f>'COG-M'!P770</f>
        <v>0</v>
      </c>
    </row>
    <row r="930" spans="1:4" x14ac:dyDescent="0.25">
      <c r="C930">
        <v>17</v>
      </c>
      <c r="D930" s="109">
        <f>'COG-M'!P771</f>
        <v>0</v>
      </c>
    </row>
    <row r="931" spans="1:4" x14ac:dyDescent="0.25">
      <c r="C931">
        <v>25</v>
      </c>
      <c r="D931" s="109">
        <f>'COG-M'!P772</f>
        <v>0</v>
      </c>
    </row>
    <row r="932" spans="1:4" x14ac:dyDescent="0.25">
      <c r="C932">
        <v>26</v>
      </c>
      <c r="D932" s="109">
        <f>'COG-M'!P773</f>
        <v>0</v>
      </c>
    </row>
    <row r="933" spans="1:4" x14ac:dyDescent="0.25">
      <c r="C933">
        <v>27</v>
      </c>
      <c r="D933" s="109">
        <f>'COG-M'!P774</f>
        <v>0</v>
      </c>
    </row>
    <row r="934" spans="1:4" x14ac:dyDescent="0.25">
      <c r="A934">
        <v>314</v>
      </c>
      <c r="B934" t="s">
        <v>125</v>
      </c>
      <c r="C934">
        <v>11</v>
      </c>
      <c r="D934" s="109">
        <f>'COG-M'!P775</f>
        <v>0</v>
      </c>
    </row>
    <row r="935" spans="1:4" x14ac:dyDescent="0.25">
      <c r="C935">
        <v>12</v>
      </c>
      <c r="D935" s="109">
        <f>'COG-M'!P776</f>
        <v>0</v>
      </c>
    </row>
    <row r="936" spans="1:4" x14ac:dyDescent="0.25">
      <c r="C936">
        <v>13</v>
      </c>
      <c r="D936" s="109">
        <f>'COG-M'!P777</f>
        <v>0</v>
      </c>
    </row>
    <row r="937" spans="1:4" x14ac:dyDescent="0.25">
      <c r="C937">
        <v>14</v>
      </c>
      <c r="D937" s="109">
        <f>'COG-M'!P778</f>
        <v>0</v>
      </c>
    </row>
    <row r="938" spans="1:4" x14ac:dyDescent="0.25">
      <c r="C938">
        <v>15</v>
      </c>
      <c r="D938" s="109">
        <f>'COG-M'!P779</f>
        <v>154000</v>
      </c>
    </row>
    <row r="939" spans="1:4" x14ac:dyDescent="0.25">
      <c r="C939">
        <v>16</v>
      </c>
      <c r="D939" s="109">
        <f>'COG-M'!P780</f>
        <v>0</v>
      </c>
    </row>
    <row r="940" spans="1:4" x14ac:dyDescent="0.25">
      <c r="C940">
        <v>17</v>
      </c>
      <c r="D940" s="109">
        <f>'COG-M'!P781</f>
        <v>0</v>
      </c>
    </row>
    <row r="941" spans="1:4" x14ac:dyDescent="0.25">
      <c r="C941">
        <v>25</v>
      </c>
      <c r="D941" s="109">
        <f>'COG-M'!P782</f>
        <v>0</v>
      </c>
    </row>
    <row r="942" spans="1:4" x14ac:dyDescent="0.25">
      <c r="C942">
        <v>26</v>
      </c>
      <c r="D942" s="109">
        <f>'COG-M'!P783</f>
        <v>0</v>
      </c>
    </row>
    <row r="943" spans="1:4" x14ac:dyDescent="0.25">
      <c r="C943">
        <v>27</v>
      </c>
      <c r="D943" s="109">
        <f>'COG-M'!P784</f>
        <v>0</v>
      </c>
    </row>
    <row r="944" spans="1:4" x14ac:dyDescent="0.25">
      <c r="A944">
        <v>315</v>
      </c>
      <c r="B944" t="s">
        <v>126</v>
      </c>
      <c r="C944">
        <v>11</v>
      </c>
      <c r="D944" s="109">
        <f>'COG-M'!P785</f>
        <v>0</v>
      </c>
    </row>
    <row r="945" spans="1:4" x14ac:dyDescent="0.25">
      <c r="C945">
        <v>12</v>
      </c>
      <c r="D945" s="109">
        <f>'COG-M'!P786</f>
        <v>0</v>
      </c>
    </row>
    <row r="946" spans="1:4" x14ac:dyDescent="0.25">
      <c r="C946">
        <v>13</v>
      </c>
      <c r="D946" s="109">
        <f>'COG-M'!P787</f>
        <v>0</v>
      </c>
    </row>
    <row r="947" spans="1:4" x14ac:dyDescent="0.25">
      <c r="C947">
        <v>14</v>
      </c>
      <c r="D947" s="109">
        <f>'COG-M'!P788</f>
        <v>0</v>
      </c>
    </row>
    <row r="948" spans="1:4" x14ac:dyDescent="0.25">
      <c r="C948">
        <v>15</v>
      </c>
      <c r="D948" s="109">
        <f>'COG-M'!P789</f>
        <v>0</v>
      </c>
    </row>
    <row r="949" spans="1:4" x14ac:dyDescent="0.25">
      <c r="C949">
        <v>16</v>
      </c>
      <c r="D949" s="109">
        <f>'COG-M'!P790</f>
        <v>0</v>
      </c>
    </row>
    <row r="950" spans="1:4" x14ac:dyDescent="0.25">
      <c r="C950">
        <v>17</v>
      </c>
      <c r="D950" s="109">
        <f>'COG-M'!P791</f>
        <v>0</v>
      </c>
    </row>
    <row r="951" spans="1:4" x14ac:dyDescent="0.25">
      <c r="C951">
        <v>25</v>
      </c>
      <c r="D951" s="109">
        <f>'COG-M'!P792</f>
        <v>0</v>
      </c>
    </row>
    <row r="952" spans="1:4" x14ac:dyDescent="0.25">
      <c r="C952">
        <v>26</v>
      </c>
      <c r="D952" s="109">
        <f>'COG-M'!P793</f>
        <v>0</v>
      </c>
    </row>
    <row r="953" spans="1:4" x14ac:dyDescent="0.25">
      <c r="C953">
        <v>27</v>
      </c>
      <c r="D953" s="109">
        <f>'COG-M'!P794</f>
        <v>0</v>
      </c>
    </row>
    <row r="954" spans="1:4" x14ac:dyDescent="0.25">
      <c r="A954">
        <v>316</v>
      </c>
      <c r="B954" t="s">
        <v>127</v>
      </c>
      <c r="C954">
        <v>11</v>
      </c>
      <c r="D954" s="109">
        <f>'COG-M'!P795</f>
        <v>0</v>
      </c>
    </row>
    <row r="955" spans="1:4" x14ac:dyDescent="0.25">
      <c r="C955">
        <v>12</v>
      </c>
      <c r="D955" s="109">
        <f>'COG-M'!P796</f>
        <v>0</v>
      </c>
    </row>
    <row r="956" spans="1:4" x14ac:dyDescent="0.25">
      <c r="C956">
        <v>13</v>
      </c>
      <c r="D956" s="109">
        <f>'COG-M'!P797</f>
        <v>0</v>
      </c>
    </row>
    <row r="957" spans="1:4" x14ac:dyDescent="0.25">
      <c r="C957">
        <v>14</v>
      </c>
      <c r="D957" s="109">
        <f>'COG-M'!P798</f>
        <v>0</v>
      </c>
    </row>
    <row r="958" spans="1:4" x14ac:dyDescent="0.25">
      <c r="C958">
        <v>15</v>
      </c>
      <c r="D958" s="109">
        <f>'COG-M'!P799</f>
        <v>0</v>
      </c>
    </row>
    <row r="959" spans="1:4" x14ac:dyDescent="0.25">
      <c r="C959">
        <v>16</v>
      </c>
      <c r="D959" s="109">
        <f>'COG-M'!P800</f>
        <v>0</v>
      </c>
    </row>
    <row r="960" spans="1:4" x14ac:dyDescent="0.25">
      <c r="C960">
        <v>17</v>
      </c>
      <c r="D960" s="109">
        <f>'COG-M'!P801</f>
        <v>0</v>
      </c>
    </row>
    <row r="961" spans="1:4" x14ac:dyDescent="0.25">
      <c r="C961">
        <v>25</v>
      </c>
      <c r="D961" s="109">
        <f>'COG-M'!P802</f>
        <v>0</v>
      </c>
    </row>
    <row r="962" spans="1:4" x14ac:dyDescent="0.25">
      <c r="C962">
        <v>26</v>
      </c>
      <c r="D962" s="109">
        <f>'COG-M'!P803</f>
        <v>0</v>
      </c>
    </row>
    <row r="963" spans="1:4" x14ac:dyDescent="0.25">
      <c r="C963">
        <v>27</v>
      </c>
      <c r="D963" s="109">
        <f>'COG-M'!P804</f>
        <v>0</v>
      </c>
    </row>
    <row r="964" spans="1:4" x14ac:dyDescent="0.25">
      <c r="A964">
        <v>317</v>
      </c>
      <c r="B964" t="s">
        <v>128</v>
      </c>
      <c r="C964">
        <v>11</v>
      </c>
      <c r="D964" s="109">
        <f>'COG-M'!P805</f>
        <v>0</v>
      </c>
    </row>
    <row r="965" spans="1:4" x14ac:dyDescent="0.25">
      <c r="C965">
        <v>12</v>
      </c>
      <c r="D965" s="109">
        <f>'COG-M'!P806</f>
        <v>0</v>
      </c>
    </row>
    <row r="966" spans="1:4" x14ac:dyDescent="0.25">
      <c r="C966">
        <v>13</v>
      </c>
      <c r="D966" s="109">
        <f>'COG-M'!P807</f>
        <v>0</v>
      </c>
    </row>
    <row r="967" spans="1:4" x14ac:dyDescent="0.25">
      <c r="C967">
        <v>14</v>
      </c>
      <c r="D967" s="109">
        <f>'COG-M'!P808</f>
        <v>0</v>
      </c>
    </row>
    <row r="968" spans="1:4" x14ac:dyDescent="0.25">
      <c r="C968">
        <v>15</v>
      </c>
      <c r="D968" s="109">
        <f>'COG-M'!P809</f>
        <v>55000</v>
      </c>
    </row>
    <row r="969" spans="1:4" x14ac:dyDescent="0.25">
      <c r="C969">
        <v>16</v>
      </c>
      <c r="D969" s="109">
        <f>'COG-M'!P810</f>
        <v>0</v>
      </c>
    </row>
    <row r="970" spans="1:4" x14ac:dyDescent="0.25">
      <c r="C970">
        <v>17</v>
      </c>
      <c r="D970" s="109">
        <f>'COG-M'!P811</f>
        <v>0</v>
      </c>
    </row>
    <row r="971" spans="1:4" x14ac:dyDescent="0.25">
      <c r="C971">
        <v>25</v>
      </c>
      <c r="D971" s="109">
        <f>'COG-M'!P812</f>
        <v>0</v>
      </c>
    </row>
    <row r="972" spans="1:4" x14ac:dyDescent="0.25">
      <c r="C972">
        <v>26</v>
      </c>
      <c r="D972" s="109">
        <f>'COG-M'!P813</f>
        <v>0</v>
      </c>
    </row>
    <row r="973" spans="1:4" x14ac:dyDescent="0.25">
      <c r="C973">
        <v>27</v>
      </c>
      <c r="D973" s="109">
        <f>'COG-M'!P814</f>
        <v>0</v>
      </c>
    </row>
    <row r="974" spans="1:4" x14ac:dyDescent="0.25">
      <c r="A974">
        <v>318</v>
      </c>
      <c r="B974" t="s">
        <v>129</v>
      </c>
      <c r="C974">
        <v>11</v>
      </c>
      <c r="D974" s="109">
        <f>'COG-M'!P815</f>
        <v>0</v>
      </c>
    </row>
    <row r="975" spans="1:4" x14ac:dyDescent="0.25">
      <c r="C975">
        <v>12</v>
      </c>
      <c r="D975" s="109">
        <f>'COG-M'!P816</f>
        <v>0</v>
      </c>
    </row>
    <row r="976" spans="1:4" x14ac:dyDescent="0.25">
      <c r="C976">
        <v>13</v>
      </c>
      <c r="D976" s="109">
        <f>'COG-M'!P817</f>
        <v>0</v>
      </c>
    </row>
    <row r="977" spans="1:4" x14ac:dyDescent="0.25">
      <c r="C977">
        <v>14</v>
      </c>
      <c r="D977" s="109">
        <f>'COG-M'!P818</f>
        <v>0</v>
      </c>
    </row>
    <row r="978" spans="1:4" x14ac:dyDescent="0.25">
      <c r="C978">
        <v>15</v>
      </c>
      <c r="D978" s="109">
        <f>'COG-M'!P819</f>
        <v>500</v>
      </c>
    </row>
    <row r="979" spans="1:4" x14ac:dyDescent="0.25">
      <c r="C979">
        <v>16</v>
      </c>
      <c r="D979" s="109">
        <f>'COG-M'!P820</f>
        <v>0</v>
      </c>
    </row>
    <row r="980" spans="1:4" x14ac:dyDescent="0.25">
      <c r="C980">
        <v>17</v>
      </c>
      <c r="D980" s="109">
        <f>'COG-M'!P821</f>
        <v>0</v>
      </c>
    </row>
    <row r="981" spans="1:4" x14ac:dyDescent="0.25">
      <c r="C981">
        <v>25</v>
      </c>
      <c r="D981" s="109">
        <f>'COG-M'!P822</f>
        <v>0</v>
      </c>
    </row>
    <row r="982" spans="1:4" x14ac:dyDescent="0.25">
      <c r="C982">
        <v>26</v>
      </c>
      <c r="D982" s="109">
        <f>'COG-M'!P823</f>
        <v>0</v>
      </c>
    </row>
    <row r="983" spans="1:4" x14ac:dyDescent="0.25">
      <c r="C983">
        <v>27</v>
      </c>
      <c r="D983" s="109">
        <f>'COG-M'!P824</f>
        <v>0</v>
      </c>
    </row>
    <row r="984" spans="1:4" x14ac:dyDescent="0.25">
      <c r="A984">
        <v>319</v>
      </c>
      <c r="B984" t="s">
        <v>130</v>
      </c>
      <c r="C984">
        <v>11</v>
      </c>
      <c r="D984" s="109">
        <f>'COG-M'!P825</f>
        <v>0</v>
      </c>
    </row>
    <row r="985" spans="1:4" x14ac:dyDescent="0.25">
      <c r="C985">
        <v>12</v>
      </c>
      <c r="D985" s="109">
        <f>'COG-M'!P826</f>
        <v>0</v>
      </c>
    </row>
    <row r="986" spans="1:4" x14ac:dyDescent="0.25">
      <c r="C986">
        <v>13</v>
      </c>
      <c r="D986" s="109">
        <f>'COG-M'!P827</f>
        <v>0</v>
      </c>
    </row>
    <row r="987" spans="1:4" x14ac:dyDescent="0.25">
      <c r="C987">
        <v>14</v>
      </c>
      <c r="D987" s="109">
        <f>'COG-M'!P828</f>
        <v>0</v>
      </c>
    </row>
    <row r="988" spans="1:4" x14ac:dyDescent="0.25">
      <c r="C988">
        <v>15</v>
      </c>
      <c r="D988" s="109">
        <f>'COG-M'!P829</f>
        <v>0</v>
      </c>
    </row>
    <row r="989" spans="1:4" x14ac:dyDescent="0.25">
      <c r="C989">
        <v>16</v>
      </c>
      <c r="D989" s="109">
        <f>'COG-M'!P830</f>
        <v>0</v>
      </c>
    </row>
    <row r="990" spans="1:4" x14ac:dyDescent="0.25">
      <c r="C990">
        <v>17</v>
      </c>
      <c r="D990" s="109">
        <f>'COG-M'!P831</f>
        <v>0</v>
      </c>
    </row>
    <row r="991" spans="1:4" x14ac:dyDescent="0.25">
      <c r="C991">
        <v>25</v>
      </c>
      <c r="D991" s="109">
        <f>'COG-M'!P832</f>
        <v>0</v>
      </c>
    </row>
    <row r="992" spans="1:4" x14ac:dyDescent="0.25">
      <c r="C992">
        <v>26</v>
      </c>
      <c r="D992" s="109">
        <f>'COG-M'!P833</f>
        <v>0</v>
      </c>
    </row>
    <row r="993" spans="1:4" x14ac:dyDescent="0.25">
      <c r="C993">
        <v>27</v>
      </c>
      <c r="D993" s="109">
        <f>'COG-M'!P834</f>
        <v>0</v>
      </c>
    </row>
    <row r="994" spans="1:4" x14ac:dyDescent="0.25">
      <c r="A994">
        <v>3200</v>
      </c>
      <c r="B994" t="s">
        <v>131</v>
      </c>
      <c r="D994" s="109">
        <f>'COG-M'!P835</f>
        <v>250000</v>
      </c>
    </row>
    <row r="995" spans="1:4" x14ac:dyDescent="0.25">
      <c r="A995">
        <v>321</v>
      </c>
      <c r="B995" t="s">
        <v>132</v>
      </c>
      <c r="C995">
        <v>11</v>
      </c>
      <c r="D995" s="109">
        <f>'COG-M'!P836</f>
        <v>0</v>
      </c>
    </row>
    <row r="996" spans="1:4" x14ac:dyDescent="0.25">
      <c r="C996">
        <v>12</v>
      </c>
      <c r="D996" s="109">
        <f>'COG-M'!P837</f>
        <v>0</v>
      </c>
    </row>
    <row r="997" spans="1:4" x14ac:dyDescent="0.25">
      <c r="C997">
        <v>13</v>
      </c>
      <c r="D997" s="109">
        <f>'COG-M'!P838</f>
        <v>0</v>
      </c>
    </row>
    <row r="998" spans="1:4" x14ac:dyDescent="0.25">
      <c r="C998">
        <v>14</v>
      </c>
      <c r="D998" s="109">
        <f>'COG-M'!P839</f>
        <v>0</v>
      </c>
    </row>
    <row r="999" spans="1:4" x14ac:dyDescent="0.25">
      <c r="C999">
        <v>15</v>
      </c>
      <c r="D999" s="109">
        <f>'COG-M'!P840</f>
        <v>0</v>
      </c>
    </row>
    <row r="1000" spans="1:4" x14ac:dyDescent="0.25">
      <c r="C1000">
        <v>16</v>
      </c>
      <c r="D1000" s="109">
        <f>'COG-M'!P841</f>
        <v>0</v>
      </c>
    </row>
    <row r="1001" spans="1:4" x14ac:dyDescent="0.25">
      <c r="C1001">
        <v>17</v>
      </c>
      <c r="D1001" s="109">
        <f>'COG-M'!P842</f>
        <v>0</v>
      </c>
    </row>
    <row r="1002" spans="1:4" x14ac:dyDescent="0.25">
      <c r="C1002">
        <v>25</v>
      </c>
      <c r="D1002" s="109">
        <f>'COG-M'!P843</f>
        <v>0</v>
      </c>
    </row>
    <row r="1003" spans="1:4" x14ac:dyDescent="0.25">
      <c r="C1003">
        <v>26</v>
      </c>
      <c r="D1003" s="109">
        <f>'COG-M'!P844</f>
        <v>0</v>
      </c>
    </row>
    <row r="1004" spans="1:4" x14ac:dyDescent="0.25">
      <c r="C1004">
        <v>27</v>
      </c>
      <c r="D1004" s="109">
        <f>'COG-M'!P845</f>
        <v>0</v>
      </c>
    </row>
    <row r="1005" spans="1:4" x14ac:dyDescent="0.25">
      <c r="A1005">
        <v>322</v>
      </c>
      <c r="B1005" t="s">
        <v>133</v>
      </c>
      <c r="C1005">
        <v>11</v>
      </c>
      <c r="D1005" s="109">
        <f>'COG-M'!P846</f>
        <v>0</v>
      </c>
    </row>
    <row r="1006" spans="1:4" x14ac:dyDescent="0.25">
      <c r="C1006">
        <v>12</v>
      </c>
      <c r="D1006" s="109">
        <f>'COG-M'!P847</f>
        <v>0</v>
      </c>
    </row>
    <row r="1007" spans="1:4" x14ac:dyDescent="0.25">
      <c r="C1007">
        <v>13</v>
      </c>
      <c r="D1007" s="109">
        <f>'COG-M'!P848</f>
        <v>0</v>
      </c>
    </row>
    <row r="1008" spans="1:4" x14ac:dyDescent="0.25">
      <c r="C1008">
        <v>14</v>
      </c>
      <c r="D1008" s="109">
        <f>'COG-M'!P849</f>
        <v>0</v>
      </c>
    </row>
    <row r="1009" spans="1:4" x14ac:dyDescent="0.25">
      <c r="C1009">
        <v>15</v>
      </c>
      <c r="D1009" s="109">
        <f>'COG-M'!P850</f>
        <v>0</v>
      </c>
    </row>
    <row r="1010" spans="1:4" x14ac:dyDescent="0.25">
      <c r="C1010">
        <v>16</v>
      </c>
      <c r="D1010" s="109">
        <f>'COG-M'!P851</f>
        <v>0</v>
      </c>
    </row>
    <row r="1011" spans="1:4" x14ac:dyDescent="0.25">
      <c r="C1011">
        <v>17</v>
      </c>
      <c r="D1011" s="109">
        <f>'COG-M'!P852</f>
        <v>0</v>
      </c>
    </row>
    <row r="1012" spans="1:4" x14ac:dyDescent="0.25">
      <c r="C1012">
        <v>25</v>
      </c>
      <c r="D1012" s="109">
        <f>'COG-M'!P853</f>
        <v>0</v>
      </c>
    </row>
    <row r="1013" spans="1:4" x14ac:dyDescent="0.25">
      <c r="C1013">
        <v>26</v>
      </c>
      <c r="D1013" s="109">
        <f>'COG-M'!P854</f>
        <v>0</v>
      </c>
    </row>
    <row r="1014" spans="1:4" x14ac:dyDescent="0.25">
      <c r="C1014">
        <v>27</v>
      </c>
      <c r="D1014" s="109">
        <f>'COG-M'!P855</f>
        <v>0</v>
      </c>
    </row>
    <row r="1015" spans="1:4" x14ac:dyDescent="0.25">
      <c r="A1015">
        <v>323</v>
      </c>
      <c r="B1015" t="s">
        <v>134</v>
      </c>
      <c r="C1015">
        <v>11</v>
      </c>
      <c r="D1015" s="109">
        <f>'COG-M'!P856</f>
        <v>0</v>
      </c>
    </row>
    <row r="1016" spans="1:4" x14ac:dyDescent="0.25">
      <c r="C1016">
        <v>12</v>
      </c>
      <c r="D1016" s="109">
        <f>'COG-M'!P857</f>
        <v>0</v>
      </c>
    </row>
    <row r="1017" spans="1:4" x14ac:dyDescent="0.25">
      <c r="C1017">
        <v>13</v>
      </c>
      <c r="D1017" s="109">
        <f>'COG-M'!P858</f>
        <v>0</v>
      </c>
    </row>
    <row r="1018" spans="1:4" x14ac:dyDescent="0.25">
      <c r="C1018">
        <v>14</v>
      </c>
      <c r="D1018" s="109">
        <f>'COG-M'!P859</f>
        <v>0</v>
      </c>
    </row>
    <row r="1019" spans="1:4" x14ac:dyDescent="0.25">
      <c r="C1019">
        <v>15</v>
      </c>
      <c r="D1019" s="109">
        <f>'COG-M'!P860</f>
        <v>50000</v>
      </c>
    </row>
    <row r="1020" spans="1:4" x14ac:dyDescent="0.25">
      <c r="C1020">
        <v>16</v>
      </c>
      <c r="D1020" s="109">
        <f>'COG-M'!P861</f>
        <v>0</v>
      </c>
    </row>
    <row r="1021" spans="1:4" x14ac:dyDescent="0.25">
      <c r="C1021">
        <v>17</v>
      </c>
      <c r="D1021" s="109">
        <f>'COG-M'!P862</f>
        <v>0</v>
      </c>
    </row>
    <row r="1022" spans="1:4" x14ac:dyDescent="0.25">
      <c r="C1022">
        <v>25</v>
      </c>
      <c r="D1022" s="109">
        <f>'COG-M'!P863</f>
        <v>0</v>
      </c>
    </row>
    <row r="1023" spans="1:4" x14ac:dyDescent="0.25">
      <c r="C1023">
        <v>26</v>
      </c>
      <c r="D1023" s="109">
        <f>'COG-M'!P864</f>
        <v>0</v>
      </c>
    </row>
    <row r="1024" spans="1:4" x14ac:dyDescent="0.25">
      <c r="C1024">
        <v>27</v>
      </c>
      <c r="D1024" s="109">
        <f>'COG-M'!P865</f>
        <v>0</v>
      </c>
    </row>
    <row r="1025" spans="1:4" x14ac:dyDescent="0.25">
      <c r="A1025">
        <v>324</v>
      </c>
      <c r="B1025" t="s">
        <v>135</v>
      </c>
      <c r="C1025">
        <v>11</v>
      </c>
      <c r="D1025" s="109">
        <f>'COG-M'!P866</f>
        <v>0</v>
      </c>
    </row>
    <row r="1026" spans="1:4" x14ac:dyDescent="0.25">
      <c r="C1026">
        <v>12</v>
      </c>
      <c r="D1026" s="109">
        <f>'COG-M'!P867</f>
        <v>0</v>
      </c>
    </row>
    <row r="1027" spans="1:4" x14ac:dyDescent="0.25">
      <c r="C1027">
        <v>13</v>
      </c>
      <c r="D1027" s="109">
        <f>'COG-M'!P868</f>
        <v>0</v>
      </c>
    </row>
    <row r="1028" spans="1:4" x14ac:dyDescent="0.25">
      <c r="C1028">
        <v>14</v>
      </c>
      <c r="D1028" s="109">
        <f>'COG-M'!P869</f>
        <v>0</v>
      </c>
    </row>
    <row r="1029" spans="1:4" x14ac:dyDescent="0.25">
      <c r="C1029">
        <v>15</v>
      </c>
      <c r="D1029" s="109">
        <f>'COG-M'!P870</f>
        <v>0</v>
      </c>
    </row>
    <row r="1030" spans="1:4" x14ac:dyDescent="0.25">
      <c r="C1030">
        <v>16</v>
      </c>
      <c r="D1030" s="109">
        <f>'COG-M'!P871</f>
        <v>0</v>
      </c>
    </row>
    <row r="1031" spans="1:4" x14ac:dyDescent="0.25">
      <c r="C1031">
        <v>17</v>
      </c>
      <c r="D1031" s="109">
        <f>'COG-M'!P872</f>
        <v>0</v>
      </c>
    </row>
    <row r="1032" spans="1:4" x14ac:dyDescent="0.25">
      <c r="C1032">
        <v>25</v>
      </c>
      <c r="D1032" s="109">
        <f>'COG-M'!P873</f>
        <v>0</v>
      </c>
    </row>
    <row r="1033" spans="1:4" x14ac:dyDescent="0.25">
      <c r="C1033">
        <v>26</v>
      </c>
      <c r="D1033" s="109">
        <f>'COG-M'!P874</f>
        <v>0</v>
      </c>
    </row>
    <row r="1034" spans="1:4" x14ac:dyDescent="0.25">
      <c r="C1034">
        <v>27</v>
      </c>
      <c r="D1034" s="109">
        <f>'COG-M'!P875</f>
        <v>0</v>
      </c>
    </row>
    <row r="1035" spans="1:4" x14ac:dyDescent="0.25">
      <c r="A1035">
        <v>325</v>
      </c>
      <c r="B1035" t="s">
        <v>136</v>
      </c>
      <c r="C1035">
        <v>11</v>
      </c>
      <c r="D1035" s="109">
        <f>'COG-M'!P876</f>
        <v>0</v>
      </c>
    </row>
    <row r="1036" spans="1:4" x14ac:dyDescent="0.25">
      <c r="C1036">
        <v>12</v>
      </c>
      <c r="D1036" s="109">
        <f>'COG-M'!P877</f>
        <v>0</v>
      </c>
    </row>
    <row r="1037" spans="1:4" x14ac:dyDescent="0.25">
      <c r="C1037">
        <v>13</v>
      </c>
      <c r="D1037" s="109">
        <f>'COG-M'!P878</f>
        <v>0</v>
      </c>
    </row>
    <row r="1038" spans="1:4" x14ac:dyDescent="0.25">
      <c r="C1038">
        <v>14</v>
      </c>
      <c r="D1038" s="109">
        <f>'COG-M'!P879</f>
        <v>0</v>
      </c>
    </row>
    <row r="1039" spans="1:4" x14ac:dyDescent="0.25">
      <c r="C1039">
        <v>15</v>
      </c>
      <c r="D1039" s="109">
        <f>'COG-M'!P880</f>
        <v>0</v>
      </c>
    </row>
    <row r="1040" spans="1:4" x14ac:dyDescent="0.25">
      <c r="C1040">
        <v>16</v>
      </c>
      <c r="D1040" s="109">
        <f>'COG-M'!P881</f>
        <v>0</v>
      </c>
    </row>
    <row r="1041" spans="1:4" x14ac:dyDescent="0.25">
      <c r="C1041">
        <v>17</v>
      </c>
      <c r="D1041" s="109">
        <f>'COG-M'!P882</f>
        <v>0</v>
      </c>
    </row>
    <row r="1042" spans="1:4" x14ac:dyDescent="0.25">
      <c r="C1042">
        <v>25</v>
      </c>
      <c r="D1042" s="109">
        <f>'COG-M'!P883</f>
        <v>0</v>
      </c>
    </row>
    <row r="1043" spans="1:4" x14ac:dyDescent="0.25">
      <c r="C1043">
        <v>26</v>
      </c>
      <c r="D1043" s="109">
        <f>'COG-M'!P884</f>
        <v>0</v>
      </c>
    </row>
    <row r="1044" spans="1:4" x14ac:dyDescent="0.25">
      <c r="C1044">
        <v>27</v>
      </c>
      <c r="D1044" s="109">
        <f>'COG-M'!P885</f>
        <v>0</v>
      </c>
    </row>
    <row r="1045" spans="1:4" x14ac:dyDescent="0.25">
      <c r="A1045">
        <v>326</v>
      </c>
      <c r="B1045" t="s">
        <v>137</v>
      </c>
      <c r="C1045">
        <v>11</v>
      </c>
      <c r="D1045" s="109">
        <f>'COG-M'!P886</f>
        <v>0</v>
      </c>
    </row>
    <row r="1046" spans="1:4" x14ac:dyDescent="0.25">
      <c r="C1046">
        <v>12</v>
      </c>
      <c r="D1046" s="109">
        <f>'COG-M'!P887</f>
        <v>0</v>
      </c>
    </row>
    <row r="1047" spans="1:4" x14ac:dyDescent="0.25">
      <c r="C1047">
        <v>13</v>
      </c>
      <c r="D1047" s="109">
        <f>'COG-M'!P888</f>
        <v>0</v>
      </c>
    </row>
    <row r="1048" spans="1:4" x14ac:dyDescent="0.25">
      <c r="C1048">
        <v>14</v>
      </c>
      <c r="D1048" s="109">
        <f>'COG-M'!P889</f>
        <v>0</v>
      </c>
    </row>
    <row r="1049" spans="1:4" x14ac:dyDescent="0.25">
      <c r="C1049">
        <v>15</v>
      </c>
      <c r="D1049" s="109">
        <f>'COG-M'!P890</f>
        <v>200000</v>
      </c>
    </row>
    <row r="1050" spans="1:4" x14ac:dyDescent="0.25">
      <c r="C1050">
        <v>16</v>
      </c>
      <c r="D1050" s="109">
        <f>'COG-M'!P891</f>
        <v>0</v>
      </c>
    </row>
    <row r="1051" spans="1:4" x14ac:dyDescent="0.25">
      <c r="C1051">
        <v>17</v>
      </c>
      <c r="D1051" s="109">
        <f>'COG-M'!P892</f>
        <v>0</v>
      </c>
    </row>
    <row r="1052" spans="1:4" x14ac:dyDescent="0.25">
      <c r="C1052">
        <v>25</v>
      </c>
      <c r="D1052" s="109">
        <f>'COG-M'!P893</f>
        <v>0</v>
      </c>
    </row>
    <row r="1053" spans="1:4" x14ac:dyDescent="0.25">
      <c r="C1053">
        <v>26</v>
      </c>
      <c r="D1053" s="109">
        <f>'COG-M'!P894</f>
        <v>0</v>
      </c>
    </row>
    <row r="1054" spans="1:4" x14ac:dyDescent="0.25">
      <c r="C1054">
        <v>27</v>
      </c>
      <c r="D1054" s="109">
        <f>'COG-M'!P895</f>
        <v>0</v>
      </c>
    </row>
    <row r="1055" spans="1:4" x14ac:dyDescent="0.25">
      <c r="A1055">
        <v>327</v>
      </c>
      <c r="B1055" t="s">
        <v>138</v>
      </c>
      <c r="C1055">
        <v>11</v>
      </c>
      <c r="D1055" s="109">
        <f>'COG-M'!P896</f>
        <v>0</v>
      </c>
    </row>
    <row r="1056" spans="1:4" x14ac:dyDescent="0.25">
      <c r="C1056">
        <v>12</v>
      </c>
      <c r="D1056" s="109">
        <f>'COG-M'!P897</f>
        <v>0</v>
      </c>
    </row>
    <row r="1057" spans="1:4" x14ac:dyDescent="0.25">
      <c r="C1057">
        <v>13</v>
      </c>
      <c r="D1057" s="109">
        <f>'COG-M'!P898</f>
        <v>0</v>
      </c>
    </row>
    <row r="1058" spans="1:4" x14ac:dyDescent="0.25">
      <c r="C1058">
        <v>14</v>
      </c>
      <c r="D1058" s="109">
        <f>'COG-M'!P899</f>
        <v>0</v>
      </c>
    </row>
    <row r="1059" spans="1:4" x14ac:dyDescent="0.25">
      <c r="C1059">
        <v>15</v>
      </c>
      <c r="D1059" s="109">
        <f>'COG-M'!P900</f>
        <v>0</v>
      </c>
    </row>
    <row r="1060" spans="1:4" x14ac:dyDescent="0.25">
      <c r="C1060">
        <v>16</v>
      </c>
      <c r="D1060" s="109">
        <f>'COG-M'!P901</f>
        <v>0</v>
      </c>
    </row>
    <row r="1061" spans="1:4" x14ac:dyDescent="0.25">
      <c r="C1061">
        <v>17</v>
      </c>
      <c r="D1061" s="109">
        <f>'COG-M'!P902</f>
        <v>0</v>
      </c>
    </row>
    <row r="1062" spans="1:4" x14ac:dyDescent="0.25">
      <c r="C1062">
        <v>25</v>
      </c>
      <c r="D1062" s="109">
        <f>'COG-M'!P903</f>
        <v>0</v>
      </c>
    </row>
    <row r="1063" spans="1:4" x14ac:dyDescent="0.25">
      <c r="C1063">
        <v>26</v>
      </c>
      <c r="D1063" s="109">
        <f>'COG-M'!P904</f>
        <v>0</v>
      </c>
    </row>
    <row r="1064" spans="1:4" x14ac:dyDescent="0.25">
      <c r="C1064">
        <v>27</v>
      </c>
      <c r="D1064" s="109">
        <f>'COG-M'!P905</f>
        <v>0</v>
      </c>
    </row>
    <row r="1065" spans="1:4" x14ac:dyDescent="0.25">
      <c r="A1065">
        <v>328</v>
      </c>
      <c r="B1065" t="s">
        <v>139</v>
      </c>
      <c r="C1065">
        <v>11</v>
      </c>
      <c r="D1065" s="109">
        <f>'COG-M'!P906</f>
        <v>0</v>
      </c>
    </row>
    <row r="1066" spans="1:4" x14ac:dyDescent="0.25">
      <c r="C1066">
        <v>12</v>
      </c>
      <c r="D1066" s="109">
        <f>'COG-M'!P907</f>
        <v>0</v>
      </c>
    </row>
    <row r="1067" spans="1:4" x14ac:dyDescent="0.25">
      <c r="C1067">
        <v>13</v>
      </c>
      <c r="D1067" s="109">
        <f>'COG-M'!P908</f>
        <v>0</v>
      </c>
    </row>
    <row r="1068" spans="1:4" x14ac:dyDescent="0.25">
      <c r="C1068">
        <v>14</v>
      </c>
      <c r="D1068" s="109">
        <f>'COG-M'!P909</f>
        <v>0</v>
      </c>
    </row>
    <row r="1069" spans="1:4" x14ac:dyDescent="0.25">
      <c r="C1069">
        <v>15</v>
      </c>
      <c r="D1069" s="109">
        <f>'COG-M'!P910</f>
        <v>0</v>
      </c>
    </row>
    <row r="1070" spans="1:4" x14ac:dyDescent="0.25">
      <c r="C1070">
        <v>16</v>
      </c>
      <c r="D1070" s="109">
        <f>'COG-M'!P911</f>
        <v>0</v>
      </c>
    </row>
    <row r="1071" spans="1:4" x14ac:dyDescent="0.25">
      <c r="C1071">
        <v>17</v>
      </c>
      <c r="D1071" s="109">
        <f>'COG-M'!P912</f>
        <v>0</v>
      </c>
    </row>
    <row r="1072" spans="1:4" x14ac:dyDescent="0.25">
      <c r="C1072">
        <v>25</v>
      </c>
      <c r="D1072" s="109">
        <f>'COG-M'!P913</f>
        <v>0</v>
      </c>
    </row>
    <row r="1073" spans="1:4" x14ac:dyDescent="0.25">
      <c r="C1073">
        <v>26</v>
      </c>
      <c r="D1073" s="109">
        <f>'COG-M'!P914</f>
        <v>0</v>
      </c>
    </row>
    <row r="1074" spans="1:4" x14ac:dyDescent="0.25">
      <c r="C1074">
        <v>27</v>
      </c>
      <c r="D1074" s="109">
        <f>'COG-M'!P915</f>
        <v>0</v>
      </c>
    </row>
    <row r="1075" spans="1:4" x14ac:dyDescent="0.25">
      <c r="A1075">
        <v>329</v>
      </c>
      <c r="B1075" t="s">
        <v>140</v>
      </c>
      <c r="C1075">
        <v>11</v>
      </c>
      <c r="D1075" s="109">
        <f>'COG-M'!P916</f>
        <v>0</v>
      </c>
    </row>
    <row r="1076" spans="1:4" x14ac:dyDescent="0.25">
      <c r="C1076">
        <v>12</v>
      </c>
      <c r="D1076" s="109">
        <f>'COG-M'!P917</f>
        <v>0</v>
      </c>
    </row>
    <row r="1077" spans="1:4" x14ac:dyDescent="0.25">
      <c r="C1077">
        <v>13</v>
      </c>
      <c r="D1077" s="109">
        <f>'COG-M'!P918</f>
        <v>0</v>
      </c>
    </row>
    <row r="1078" spans="1:4" x14ac:dyDescent="0.25">
      <c r="C1078">
        <v>14</v>
      </c>
      <c r="D1078" s="109">
        <f>'COG-M'!P919</f>
        <v>0</v>
      </c>
    </row>
    <row r="1079" spans="1:4" x14ac:dyDescent="0.25">
      <c r="C1079">
        <v>15</v>
      </c>
      <c r="D1079" s="109">
        <f>'COG-M'!P920</f>
        <v>0</v>
      </c>
    </row>
    <row r="1080" spans="1:4" x14ac:dyDescent="0.25">
      <c r="C1080">
        <v>16</v>
      </c>
      <c r="D1080" s="109">
        <f>'COG-M'!P921</f>
        <v>0</v>
      </c>
    </row>
    <row r="1081" spans="1:4" x14ac:dyDescent="0.25">
      <c r="C1081">
        <v>17</v>
      </c>
      <c r="D1081" s="109">
        <f>'COG-M'!P922</f>
        <v>0</v>
      </c>
    </row>
    <row r="1082" spans="1:4" x14ac:dyDescent="0.25">
      <c r="C1082">
        <v>25</v>
      </c>
      <c r="D1082" s="109">
        <f>'COG-M'!P923</f>
        <v>0</v>
      </c>
    </row>
    <row r="1083" spans="1:4" x14ac:dyDescent="0.25">
      <c r="C1083">
        <v>26</v>
      </c>
      <c r="D1083" s="109">
        <f>'COG-M'!P924</f>
        <v>0</v>
      </c>
    </row>
    <row r="1084" spans="1:4" x14ac:dyDescent="0.25">
      <c r="C1084">
        <v>27</v>
      </c>
      <c r="D1084" s="109">
        <f>'COG-M'!P925</f>
        <v>0</v>
      </c>
    </row>
    <row r="1085" spans="1:4" x14ac:dyDescent="0.25">
      <c r="A1085">
        <v>3300</v>
      </c>
      <c r="B1085" t="s">
        <v>141</v>
      </c>
      <c r="D1085" s="109">
        <f>'COG-M'!P926</f>
        <v>1415000</v>
      </c>
    </row>
    <row r="1086" spans="1:4" x14ac:dyDescent="0.25">
      <c r="A1086">
        <v>331</v>
      </c>
      <c r="B1086" t="s">
        <v>142</v>
      </c>
      <c r="C1086">
        <v>11</v>
      </c>
      <c r="D1086" s="109">
        <f>'COG-M'!P927</f>
        <v>0</v>
      </c>
    </row>
    <row r="1087" spans="1:4" x14ac:dyDescent="0.25">
      <c r="C1087">
        <v>12</v>
      </c>
      <c r="D1087" s="109">
        <f>'COG-M'!P928</f>
        <v>0</v>
      </c>
    </row>
    <row r="1088" spans="1:4" x14ac:dyDescent="0.25">
      <c r="C1088">
        <v>13</v>
      </c>
      <c r="D1088" s="109">
        <f>'COG-M'!P929</f>
        <v>0</v>
      </c>
    </row>
    <row r="1089" spans="1:4" x14ac:dyDescent="0.25">
      <c r="C1089">
        <v>14</v>
      </c>
      <c r="D1089" s="109">
        <f>'COG-M'!P930</f>
        <v>0</v>
      </c>
    </row>
    <row r="1090" spans="1:4" x14ac:dyDescent="0.25">
      <c r="C1090">
        <v>15</v>
      </c>
      <c r="D1090" s="109">
        <f>'COG-M'!P931</f>
        <v>0</v>
      </c>
    </row>
    <row r="1091" spans="1:4" x14ac:dyDescent="0.25">
      <c r="C1091">
        <v>16</v>
      </c>
      <c r="D1091" s="109">
        <f>'COG-M'!P932</f>
        <v>0</v>
      </c>
    </row>
    <row r="1092" spans="1:4" x14ac:dyDescent="0.25">
      <c r="C1092">
        <v>17</v>
      </c>
      <c r="D1092" s="109">
        <f>'COG-M'!P933</f>
        <v>0</v>
      </c>
    </row>
    <row r="1093" spans="1:4" x14ac:dyDescent="0.25">
      <c r="C1093">
        <v>25</v>
      </c>
      <c r="D1093" s="109">
        <f>'COG-M'!P934</f>
        <v>0</v>
      </c>
    </row>
    <row r="1094" spans="1:4" x14ac:dyDescent="0.25">
      <c r="C1094">
        <v>26</v>
      </c>
      <c r="D1094" s="109">
        <f>'COG-M'!P935</f>
        <v>0</v>
      </c>
    </row>
    <row r="1095" spans="1:4" x14ac:dyDescent="0.25">
      <c r="C1095">
        <v>27</v>
      </c>
      <c r="D1095" s="109">
        <f>'COG-M'!P936</f>
        <v>0</v>
      </c>
    </row>
    <row r="1096" spans="1:4" x14ac:dyDescent="0.25">
      <c r="A1096">
        <v>332</v>
      </c>
      <c r="B1096" t="s">
        <v>143</v>
      </c>
      <c r="C1096">
        <v>11</v>
      </c>
      <c r="D1096" s="109">
        <f>'COG-M'!P937</f>
        <v>0</v>
      </c>
    </row>
    <row r="1097" spans="1:4" x14ac:dyDescent="0.25">
      <c r="C1097">
        <v>12</v>
      </c>
      <c r="D1097" s="109">
        <f>'COG-M'!P938</f>
        <v>0</v>
      </c>
    </row>
    <row r="1098" spans="1:4" x14ac:dyDescent="0.25">
      <c r="C1098">
        <v>13</v>
      </c>
      <c r="D1098" s="109">
        <f>'COG-M'!P939</f>
        <v>0</v>
      </c>
    </row>
    <row r="1099" spans="1:4" x14ac:dyDescent="0.25">
      <c r="C1099">
        <v>14</v>
      </c>
      <c r="D1099" s="109">
        <f>'COG-M'!P940</f>
        <v>0</v>
      </c>
    </row>
    <row r="1100" spans="1:4" x14ac:dyDescent="0.25">
      <c r="C1100">
        <v>15</v>
      </c>
      <c r="D1100" s="109">
        <f>'COG-M'!P941</f>
        <v>0</v>
      </c>
    </row>
    <row r="1101" spans="1:4" x14ac:dyDescent="0.25">
      <c r="C1101">
        <v>16</v>
      </c>
      <c r="D1101" s="109">
        <f>'COG-M'!P942</f>
        <v>0</v>
      </c>
    </row>
    <row r="1102" spans="1:4" x14ac:dyDescent="0.25">
      <c r="C1102">
        <v>17</v>
      </c>
      <c r="D1102" s="109">
        <f>'COG-M'!P943</f>
        <v>0</v>
      </c>
    </row>
    <row r="1103" spans="1:4" x14ac:dyDescent="0.25">
      <c r="C1103">
        <v>25</v>
      </c>
      <c r="D1103" s="109">
        <f>'COG-M'!P944</f>
        <v>0</v>
      </c>
    </row>
    <row r="1104" spans="1:4" x14ac:dyDescent="0.25">
      <c r="C1104">
        <v>26</v>
      </c>
      <c r="D1104" s="109">
        <f>'COG-M'!P945</f>
        <v>0</v>
      </c>
    </row>
    <row r="1105" spans="1:4" x14ac:dyDescent="0.25">
      <c r="C1105">
        <v>27</v>
      </c>
      <c r="D1105" s="109">
        <f>'COG-M'!P946</f>
        <v>0</v>
      </c>
    </row>
    <row r="1106" spans="1:4" x14ac:dyDescent="0.25">
      <c r="A1106">
        <v>333</v>
      </c>
      <c r="B1106" t="s">
        <v>144</v>
      </c>
      <c r="C1106">
        <v>11</v>
      </c>
      <c r="D1106" s="109">
        <f>'COG-M'!P947</f>
        <v>0</v>
      </c>
    </row>
    <row r="1107" spans="1:4" x14ac:dyDescent="0.25">
      <c r="C1107">
        <v>12</v>
      </c>
      <c r="D1107" s="109">
        <f>'COG-M'!P948</f>
        <v>0</v>
      </c>
    </row>
    <row r="1108" spans="1:4" x14ac:dyDescent="0.25">
      <c r="C1108">
        <v>13</v>
      </c>
      <c r="D1108" s="109">
        <f>'COG-M'!P949</f>
        <v>0</v>
      </c>
    </row>
    <row r="1109" spans="1:4" x14ac:dyDescent="0.25">
      <c r="C1109">
        <v>14</v>
      </c>
      <c r="D1109" s="109">
        <f>'COG-M'!P950</f>
        <v>0</v>
      </c>
    </row>
    <row r="1110" spans="1:4" x14ac:dyDescent="0.25">
      <c r="C1110">
        <v>15</v>
      </c>
      <c r="D1110" s="109">
        <f>'COG-M'!P951</f>
        <v>0</v>
      </c>
    </row>
    <row r="1111" spans="1:4" x14ac:dyDescent="0.25">
      <c r="C1111">
        <v>16</v>
      </c>
      <c r="D1111" s="109">
        <f>'COG-M'!P952</f>
        <v>0</v>
      </c>
    </row>
    <row r="1112" spans="1:4" x14ac:dyDescent="0.25">
      <c r="C1112">
        <v>17</v>
      </c>
      <c r="D1112" s="109">
        <f>'COG-M'!P953</f>
        <v>0</v>
      </c>
    </row>
    <row r="1113" spans="1:4" x14ac:dyDescent="0.25">
      <c r="C1113">
        <v>25</v>
      </c>
      <c r="D1113" s="109">
        <f>'COG-M'!P954</f>
        <v>0</v>
      </c>
    </row>
    <row r="1114" spans="1:4" x14ac:dyDescent="0.25">
      <c r="C1114">
        <v>26</v>
      </c>
      <c r="D1114" s="109">
        <f>'COG-M'!P955</f>
        <v>0</v>
      </c>
    </row>
    <row r="1115" spans="1:4" x14ac:dyDescent="0.25">
      <c r="C1115">
        <v>27</v>
      </c>
      <c r="D1115" s="109">
        <f>'COG-M'!P956</f>
        <v>0</v>
      </c>
    </row>
    <row r="1116" spans="1:4" x14ac:dyDescent="0.25">
      <c r="A1116">
        <v>334</v>
      </c>
      <c r="B1116" t="s">
        <v>145</v>
      </c>
      <c r="C1116">
        <v>11</v>
      </c>
      <c r="D1116" s="109">
        <f>'COG-M'!P957</f>
        <v>0</v>
      </c>
    </row>
    <row r="1117" spans="1:4" x14ac:dyDescent="0.25">
      <c r="C1117">
        <v>12</v>
      </c>
      <c r="D1117" s="109">
        <f>'COG-M'!P958</f>
        <v>0</v>
      </c>
    </row>
    <row r="1118" spans="1:4" x14ac:dyDescent="0.25">
      <c r="C1118">
        <v>13</v>
      </c>
      <c r="D1118" s="109">
        <f>'COG-M'!P959</f>
        <v>0</v>
      </c>
    </row>
    <row r="1119" spans="1:4" x14ac:dyDescent="0.25">
      <c r="C1119">
        <v>14</v>
      </c>
      <c r="D1119" s="109">
        <f>'COG-M'!P960</f>
        <v>0</v>
      </c>
    </row>
    <row r="1120" spans="1:4" x14ac:dyDescent="0.25">
      <c r="C1120">
        <v>15</v>
      </c>
      <c r="D1120" s="109">
        <f>'COG-M'!P961</f>
        <v>0</v>
      </c>
    </row>
    <row r="1121" spans="1:4" x14ac:dyDescent="0.25">
      <c r="C1121">
        <v>16</v>
      </c>
      <c r="D1121" s="109">
        <f>'COG-M'!P962</f>
        <v>0</v>
      </c>
    </row>
    <row r="1122" spans="1:4" x14ac:dyDescent="0.25">
      <c r="C1122">
        <v>17</v>
      </c>
      <c r="D1122" s="109">
        <f>'COG-M'!P963</f>
        <v>0</v>
      </c>
    </row>
    <row r="1123" spans="1:4" x14ac:dyDescent="0.25">
      <c r="C1123">
        <v>25</v>
      </c>
      <c r="D1123" s="109">
        <f>'COG-M'!P964</f>
        <v>0</v>
      </c>
    </row>
    <row r="1124" spans="1:4" x14ac:dyDescent="0.25">
      <c r="C1124">
        <v>26</v>
      </c>
      <c r="D1124" s="109">
        <f>'COG-M'!P965</f>
        <v>0</v>
      </c>
    </row>
    <row r="1125" spans="1:4" x14ac:dyDescent="0.25">
      <c r="C1125">
        <v>27</v>
      </c>
      <c r="D1125" s="109">
        <f>'COG-M'!P966</f>
        <v>0</v>
      </c>
    </row>
    <row r="1126" spans="1:4" x14ac:dyDescent="0.25">
      <c r="A1126">
        <v>335</v>
      </c>
      <c r="B1126" t="s">
        <v>146</v>
      </c>
      <c r="C1126">
        <v>11</v>
      </c>
      <c r="D1126" s="109">
        <f>'COG-M'!P967</f>
        <v>0</v>
      </c>
    </row>
    <row r="1127" spans="1:4" x14ac:dyDescent="0.25">
      <c r="C1127">
        <v>12</v>
      </c>
      <c r="D1127" s="109">
        <f>'COG-M'!P968</f>
        <v>0</v>
      </c>
    </row>
    <row r="1128" spans="1:4" x14ac:dyDescent="0.25">
      <c r="C1128">
        <v>13</v>
      </c>
      <c r="D1128" s="109">
        <f>'COG-M'!P969</f>
        <v>0</v>
      </c>
    </row>
    <row r="1129" spans="1:4" x14ac:dyDescent="0.25">
      <c r="C1129">
        <v>14</v>
      </c>
      <c r="D1129" s="109">
        <f>'COG-M'!P970</f>
        <v>0</v>
      </c>
    </row>
    <row r="1130" spans="1:4" x14ac:dyDescent="0.25">
      <c r="C1130">
        <v>15</v>
      </c>
      <c r="D1130" s="109">
        <f>'COG-M'!P971</f>
        <v>0</v>
      </c>
    </row>
    <row r="1131" spans="1:4" x14ac:dyDescent="0.25">
      <c r="C1131">
        <v>16</v>
      </c>
      <c r="D1131" s="109">
        <f>'COG-M'!P972</f>
        <v>0</v>
      </c>
    </row>
    <row r="1132" spans="1:4" x14ac:dyDescent="0.25">
      <c r="C1132">
        <v>17</v>
      </c>
      <c r="D1132" s="109">
        <f>'COG-M'!P973</f>
        <v>0</v>
      </c>
    </row>
    <row r="1133" spans="1:4" x14ac:dyDescent="0.25">
      <c r="C1133">
        <v>25</v>
      </c>
      <c r="D1133" s="109">
        <f>'COG-M'!P974</f>
        <v>0</v>
      </c>
    </row>
    <row r="1134" spans="1:4" x14ac:dyDescent="0.25">
      <c r="C1134">
        <v>26</v>
      </c>
      <c r="D1134" s="109">
        <f>'COG-M'!P975</f>
        <v>0</v>
      </c>
    </row>
    <row r="1135" spans="1:4" x14ac:dyDescent="0.25">
      <c r="C1135">
        <v>27</v>
      </c>
      <c r="D1135" s="109">
        <f>'COG-M'!P976</f>
        <v>0</v>
      </c>
    </row>
    <row r="1136" spans="1:4" x14ac:dyDescent="0.25">
      <c r="A1136">
        <v>336</v>
      </c>
      <c r="B1136" t="s">
        <v>147</v>
      </c>
      <c r="C1136">
        <v>11</v>
      </c>
      <c r="D1136" s="109">
        <f>'COG-M'!P977</f>
        <v>0</v>
      </c>
    </row>
    <row r="1137" spans="1:4" x14ac:dyDescent="0.25">
      <c r="C1137">
        <v>12</v>
      </c>
      <c r="D1137" s="109">
        <f>'COG-M'!P978</f>
        <v>0</v>
      </c>
    </row>
    <row r="1138" spans="1:4" x14ac:dyDescent="0.25">
      <c r="C1138">
        <v>13</v>
      </c>
      <c r="D1138" s="109">
        <f>'COG-M'!P979</f>
        <v>0</v>
      </c>
    </row>
    <row r="1139" spans="1:4" x14ac:dyDescent="0.25">
      <c r="C1139">
        <v>14</v>
      </c>
      <c r="D1139" s="109">
        <f>'COG-M'!P980</f>
        <v>0</v>
      </c>
    </row>
    <row r="1140" spans="1:4" x14ac:dyDescent="0.25">
      <c r="C1140">
        <v>15</v>
      </c>
      <c r="D1140" s="109">
        <f>'COG-M'!P981</f>
        <v>480000</v>
      </c>
    </row>
    <row r="1141" spans="1:4" x14ac:dyDescent="0.25">
      <c r="C1141">
        <v>16</v>
      </c>
      <c r="D1141" s="109">
        <f>'COG-M'!P982</f>
        <v>0</v>
      </c>
    </row>
    <row r="1142" spans="1:4" x14ac:dyDescent="0.25">
      <c r="C1142">
        <v>17</v>
      </c>
      <c r="D1142" s="109">
        <f>'COG-M'!P983</f>
        <v>0</v>
      </c>
    </row>
    <row r="1143" spans="1:4" x14ac:dyDescent="0.25">
      <c r="C1143">
        <v>25</v>
      </c>
      <c r="D1143" s="109">
        <f>'COG-M'!P984</f>
        <v>0</v>
      </c>
    </row>
    <row r="1144" spans="1:4" x14ac:dyDescent="0.25">
      <c r="C1144">
        <v>26</v>
      </c>
      <c r="D1144" s="109">
        <f>'COG-M'!P985</f>
        <v>0</v>
      </c>
    </row>
    <row r="1145" spans="1:4" x14ac:dyDescent="0.25">
      <c r="C1145">
        <v>27</v>
      </c>
      <c r="D1145" s="109">
        <f>'COG-M'!P986</f>
        <v>0</v>
      </c>
    </row>
    <row r="1146" spans="1:4" x14ac:dyDescent="0.25">
      <c r="A1146">
        <v>337</v>
      </c>
      <c r="B1146" t="s">
        <v>148</v>
      </c>
      <c r="C1146">
        <v>11</v>
      </c>
      <c r="D1146" s="109">
        <f>'COG-M'!P987</f>
        <v>0</v>
      </c>
    </row>
    <row r="1147" spans="1:4" x14ac:dyDescent="0.25">
      <c r="C1147">
        <v>12</v>
      </c>
      <c r="D1147" s="109">
        <f>'COG-M'!P988</f>
        <v>0</v>
      </c>
    </row>
    <row r="1148" spans="1:4" x14ac:dyDescent="0.25">
      <c r="C1148">
        <v>13</v>
      </c>
      <c r="D1148" s="109">
        <f>'COG-M'!P989</f>
        <v>0</v>
      </c>
    </row>
    <row r="1149" spans="1:4" x14ac:dyDescent="0.25">
      <c r="C1149">
        <v>14</v>
      </c>
      <c r="D1149" s="109">
        <f>'COG-M'!P990</f>
        <v>0</v>
      </c>
    </row>
    <row r="1150" spans="1:4" x14ac:dyDescent="0.25">
      <c r="C1150">
        <v>15</v>
      </c>
      <c r="D1150" s="109">
        <f>'COG-M'!P991</f>
        <v>0</v>
      </c>
    </row>
    <row r="1151" spans="1:4" x14ac:dyDescent="0.25">
      <c r="C1151">
        <v>16</v>
      </c>
      <c r="D1151" s="109">
        <f>'COG-M'!P992</f>
        <v>0</v>
      </c>
    </row>
    <row r="1152" spans="1:4" x14ac:dyDescent="0.25">
      <c r="C1152">
        <v>17</v>
      </c>
      <c r="D1152" s="109">
        <f>'COG-M'!P993</f>
        <v>0</v>
      </c>
    </row>
    <row r="1153" spans="1:4" x14ac:dyDescent="0.25">
      <c r="C1153">
        <v>25</v>
      </c>
      <c r="D1153" s="109">
        <f>'COG-M'!P994</f>
        <v>0</v>
      </c>
    </row>
    <row r="1154" spans="1:4" x14ac:dyDescent="0.25">
      <c r="C1154">
        <v>26</v>
      </c>
      <c r="D1154" s="109">
        <f>'COG-M'!P995</f>
        <v>0</v>
      </c>
    </row>
    <row r="1155" spans="1:4" x14ac:dyDescent="0.25">
      <c r="C1155">
        <v>27</v>
      </c>
      <c r="D1155" s="109">
        <f>'COG-M'!P996</f>
        <v>0</v>
      </c>
    </row>
    <row r="1156" spans="1:4" x14ac:dyDescent="0.25">
      <c r="A1156">
        <v>338</v>
      </c>
      <c r="B1156" t="s">
        <v>149</v>
      </c>
      <c r="C1156">
        <v>11</v>
      </c>
      <c r="D1156" s="109">
        <f>'COG-M'!P997</f>
        <v>0</v>
      </c>
    </row>
    <row r="1157" spans="1:4" x14ac:dyDescent="0.25">
      <c r="C1157">
        <v>12</v>
      </c>
      <c r="D1157" s="109">
        <f>'COG-M'!P998</f>
        <v>0</v>
      </c>
    </row>
    <row r="1158" spans="1:4" x14ac:dyDescent="0.25">
      <c r="C1158">
        <v>13</v>
      </c>
      <c r="D1158" s="109">
        <f>'COG-M'!P999</f>
        <v>0</v>
      </c>
    </row>
    <row r="1159" spans="1:4" x14ac:dyDescent="0.25">
      <c r="C1159">
        <v>14</v>
      </c>
      <c r="D1159" s="109">
        <f>'COG-M'!P1000</f>
        <v>0</v>
      </c>
    </row>
    <row r="1160" spans="1:4" x14ac:dyDescent="0.25">
      <c r="C1160">
        <v>15</v>
      </c>
      <c r="D1160" s="109">
        <f>'COG-M'!P1001</f>
        <v>0</v>
      </c>
    </row>
    <row r="1161" spans="1:4" x14ac:dyDescent="0.25">
      <c r="C1161">
        <v>16</v>
      </c>
      <c r="D1161" s="109">
        <f>'COG-M'!P1002</f>
        <v>0</v>
      </c>
    </row>
    <row r="1162" spans="1:4" x14ac:dyDescent="0.25">
      <c r="C1162">
        <v>17</v>
      </c>
      <c r="D1162" s="109">
        <f>'COG-M'!P1003</f>
        <v>0</v>
      </c>
    </row>
    <row r="1163" spans="1:4" x14ac:dyDescent="0.25">
      <c r="C1163">
        <v>25</v>
      </c>
      <c r="D1163" s="109">
        <f>'COG-M'!P1004</f>
        <v>0</v>
      </c>
    </row>
    <row r="1164" spans="1:4" x14ac:dyDescent="0.25">
      <c r="C1164">
        <v>26</v>
      </c>
      <c r="D1164" s="109">
        <f>'COG-M'!P1005</f>
        <v>0</v>
      </c>
    </row>
    <row r="1165" spans="1:4" x14ac:dyDescent="0.25">
      <c r="C1165">
        <v>27</v>
      </c>
      <c r="D1165" s="109">
        <f>'COG-M'!P1006</f>
        <v>0</v>
      </c>
    </row>
    <row r="1166" spans="1:4" x14ac:dyDescent="0.25">
      <c r="A1166">
        <v>339</v>
      </c>
      <c r="B1166" t="s">
        <v>150</v>
      </c>
      <c r="C1166">
        <v>11</v>
      </c>
      <c r="D1166" s="109">
        <f>'COG-M'!P1007</f>
        <v>0</v>
      </c>
    </row>
    <row r="1167" spans="1:4" x14ac:dyDescent="0.25">
      <c r="C1167">
        <v>12</v>
      </c>
      <c r="D1167" s="109">
        <f>'COG-M'!P1008</f>
        <v>0</v>
      </c>
    </row>
    <row r="1168" spans="1:4" x14ac:dyDescent="0.25">
      <c r="C1168">
        <v>13</v>
      </c>
      <c r="D1168" s="109">
        <f>'COG-M'!P1009</f>
        <v>0</v>
      </c>
    </row>
    <row r="1169" spans="1:4" x14ac:dyDescent="0.25">
      <c r="C1169">
        <v>14</v>
      </c>
      <c r="D1169" s="109">
        <f>'COG-M'!P1010</f>
        <v>0</v>
      </c>
    </row>
    <row r="1170" spans="1:4" x14ac:dyDescent="0.25">
      <c r="C1170">
        <v>15</v>
      </c>
      <c r="D1170" s="109">
        <f>'COG-M'!P1011</f>
        <v>935000</v>
      </c>
    </row>
    <row r="1171" spans="1:4" x14ac:dyDescent="0.25">
      <c r="C1171">
        <v>16</v>
      </c>
      <c r="D1171" s="109">
        <f>'COG-M'!P1012</f>
        <v>0</v>
      </c>
    </row>
    <row r="1172" spans="1:4" x14ac:dyDescent="0.25">
      <c r="C1172">
        <v>17</v>
      </c>
      <c r="D1172" s="109">
        <f>'COG-M'!P1013</f>
        <v>0</v>
      </c>
    </row>
    <row r="1173" spans="1:4" x14ac:dyDescent="0.25">
      <c r="C1173">
        <v>25</v>
      </c>
      <c r="D1173" s="109">
        <f>'COG-M'!P1014</f>
        <v>0</v>
      </c>
    </row>
    <row r="1174" spans="1:4" x14ac:dyDescent="0.25">
      <c r="C1174">
        <v>26</v>
      </c>
      <c r="D1174" s="109">
        <f>'COG-M'!P1015</f>
        <v>0</v>
      </c>
    </row>
    <row r="1175" spans="1:4" x14ac:dyDescent="0.25">
      <c r="C1175">
        <v>27</v>
      </c>
      <c r="D1175" s="109">
        <f>'COG-M'!P1016</f>
        <v>0</v>
      </c>
    </row>
    <row r="1176" spans="1:4" x14ac:dyDescent="0.25">
      <c r="A1176">
        <v>3400</v>
      </c>
      <c r="B1176" t="s">
        <v>151</v>
      </c>
      <c r="D1176" s="109">
        <f>'COG-M'!P1017</f>
        <v>466000</v>
      </c>
    </row>
    <row r="1177" spans="1:4" x14ac:dyDescent="0.25">
      <c r="A1177">
        <v>341</v>
      </c>
      <c r="B1177" t="s">
        <v>152</v>
      </c>
      <c r="C1177">
        <v>11</v>
      </c>
      <c r="D1177" s="109">
        <f>'COG-M'!P1018</f>
        <v>0</v>
      </c>
    </row>
    <row r="1178" spans="1:4" x14ac:dyDescent="0.25">
      <c r="C1178">
        <v>12</v>
      </c>
      <c r="D1178" s="109">
        <f>'COG-M'!P1019</f>
        <v>0</v>
      </c>
    </row>
    <row r="1179" spans="1:4" x14ac:dyDescent="0.25">
      <c r="C1179">
        <v>13</v>
      </c>
      <c r="D1179" s="109">
        <f>'COG-M'!P1020</f>
        <v>0</v>
      </c>
    </row>
    <row r="1180" spans="1:4" x14ac:dyDescent="0.25">
      <c r="C1180">
        <v>14</v>
      </c>
      <c r="D1180" s="109">
        <f>'COG-M'!P1021</f>
        <v>0</v>
      </c>
    </row>
    <row r="1181" spans="1:4" x14ac:dyDescent="0.25">
      <c r="C1181">
        <v>15</v>
      </c>
      <c r="D1181" s="109">
        <f>'COG-M'!P1022</f>
        <v>36000</v>
      </c>
    </row>
    <row r="1182" spans="1:4" x14ac:dyDescent="0.25">
      <c r="C1182">
        <v>16</v>
      </c>
      <c r="D1182" s="109">
        <f>'COG-M'!P1023</f>
        <v>0</v>
      </c>
    </row>
    <row r="1183" spans="1:4" x14ac:dyDescent="0.25">
      <c r="C1183">
        <v>17</v>
      </c>
      <c r="D1183" s="109">
        <f>'COG-M'!P1024</f>
        <v>0</v>
      </c>
    </row>
    <row r="1184" spans="1:4" x14ac:dyDescent="0.25">
      <c r="C1184">
        <v>25</v>
      </c>
      <c r="D1184" s="109">
        <f>'COG-M'!P1025</f>
        <v>0</v>
      </c>
    </row>
    <row r="1185" spans="1:4" x14ac:dyDescent="0.25">
      <c r="C1185">
        <v>26</v>
      </c>
      <c r="D1185" s="109">
        <f>'COG-M'!P1026</f>
        <v>0</v>
      </c>
    </row>
    <row r="1186" spans="1:4" x14ac:dyDescent="0.25">
      <c r="C1186">
        <v>27</v>
      </c>
      <c r="D1186" s="109">
        <f>'COG-M'!P1027</f>
        <v>0</v>
      </c>
    </row>
    <row r="1187" spans="1:4" x14ac:dyDescent="0.25">
      <c r="A1187">
        <v>342</v>
      </c>
      <c r="B1187" t="s">
        <v>153</v>
      </c>
      <c r="C1187">
        <v>11</v>
      </c>
      <c r="D1187" s="109">
        <f>'COG-M'!P1028</f>
        <v>0</v>
      </c>
    </row>
    <row r="1188" spans="1:4" x14ac:dyDescent="0.25">
      <c r="C1188">
        <v>12</v>
      </c>
      <c r="D1188" s="109">
        <f>'COG-M'!P1029</f>
        <v>0</v>
      </c>
    </row>
    <row r="1189" spans="1:4" x14ac:dyDescent="0.25">
      <c r="C1189">
        <v>13</v>
      </c>
      <c r="D1189" s="109">
        <f>'COG-M'!P1030</f>
        <v>0</v>
      </c>
    </row>
    <row r="1190" spans="1:4" x14ac:dyDescent="0.25">
      <c r="C1190">
        <v>14</v>
      </c>
      <c r="D1190" s="109">
        <f>'COG-M'!P1031</f>
        <v>0</v>
      </c>
    </row>
    <row r="1191" spans="1:4" x14ac:dyDescent="0.25">
      <c r="C1191">
        <v>15</v>
      </c>
      <c r="D1191" s="109">
        <f>'COG-M'!P1032</f>
        <v>0</v>
      </c>
    </row>
    <row r="1192" spans="1:4" x14ac:dyDescent="0.25">
      <c r="C1192">
        <v>16</v>
      </c>
      <c r="D1192" s="109">
        <f>'COG-M'!P1033</f>
        <v>0</v>
      </c>
    </row>
    <row r="1193" spans="1:4" x14ac:dyDescent="0.25">
      <c r="C1193">
        <v>17</v>
      </c>
      <c r="D1193" s="109">
        <f>'COG-M'!P1034</f>
        <v>0</v>
      </c>
    </row>
    <row r="1194" spans="1:4" x14ac:dyDescent="0.25">
      <c r="C1194">
        <v>25</v>
      </c>
      <c r="D1194" s="109">
        <f>'COG-M'!P1035</f>
        <v>0</v>
      </c>
    </row>
    <row r="1195" spans="1:4" x14ac:dyDescent="0.25">
      <c r="C1195">
        <v>26</v>
      </c>
      <c r="D1195" s="109">
        <f>'COG-M'!P1036</f>
        <v>0</v>
      </c>
    </row>
    <row r="1196" spans="1:4" x14ac:dyDescent="0.25">
      <c r="C1196">
        <v>27</v>
      </c>
      <c r="D1196" s="109">
        <f>'COG-M'!P1037</f>
        <v>0</v>
      </c>
    </row>
    <row r="1197" spans="1:4" x14ac:dyDescent="0.25">
      <c r="A1197">
        <v>343</v>
      </c>
      <c r="B1197" t="s">
        <v>154</v>
      </c>
      <c r="C1197">
        <v>11</v>
      </c>
      <c r="D1197" s="109">
        <f>'COG-M'!P1038</f>
        <v>0</v>
      </c>
    </row>
    <row r="1198" spans="1:4" x14ac:dyDescent="0.25">
      <c r="C1198">
        <v>12</v>
      </c>
      <c r="D1198" s="109">
        <f>'COG-M'!P1039</f>
        <v>0</v>
      </c>
    </row>
    <row r="1199" spans="1:4" x14ac:dyDescent="0.25">
      <c r="C1199">
        <v>13</v>
      </c>
      <c r="D1199" s="109">
        <f>'COG-M'!P1040</f>
        <v>0</v>
      </c>
    </row>
    <row r="1200" spans="1:4" x14ac:dyDescent="0.25">
      <c r="C1200">
        <v>14</v>
      </c>
      <c r="D1200" s="109">
        <f>'COG-M'!P1041</f>
        <v>0</v>
      </c>
    </row>
    <row r="1201" spans="1:4" x14ac:dyDescent="0.25">
      <c r="C1201">
        <v>15</v>
      </c>
      <c r="D1201" s="109">
        <f>'COG-M'!P1042</f>
        <v>0</v>
      </c>
    </row>
    <row r="1202" spans="1:4" x14ac:dyDescent="0.25">
      <c r="C1202">
        <v>16</v>
      </c>
      <c r="D1202" s="109">
        <f>'COG-M'!P1043</f>
        <v>0</v>
      </c>
    </row>
    <row r="1203" spans="1:4" x14ac:dyDescent="0.25">
      <c r="C1203">
        <v>17</v>
      </c>
      <c r="D1203" s="109">
        <f>'COG-M'!P1044</f>
        <v>0</v>
      </c>
    </row>
    <row r="1204" spans="1:4" x14ac:dyDescent="0.25">
      <c r="C1204">
        <v>25</v>
      </c>
      <c r="D1204" s="109">
        <f>'COG-M'!P1045</f>
        <v>0</v>
      </c>
    </row>
    <row r="1205" spans="1:4" x14ac:dyDescent="0.25">
      <c r="C1205">
        <v>26</v>
      </c>
      <c r="D1205" s="109">
        <f>'COG-M'!P1046</f>
        <v>0</v>
      </c>
    </row>
    <row r="1206" spans="1:4" x14ac:dyDescent="0.25">
      <c r="C1206">
        <v>27</v>
      </c>
      <c r="D1206" s="109">
        <f>'COG-M'!P1047</f>
        <v>0</v>
      </c>
    </row>
    <row r="1207" spans="1:4" x14ac:dyDescent="0.25">
      <c r="A1207">
        <v>344</v>
      </c>
      <c r="B1207" t="s">
        <v>155</v>
      </c>
      <c r="C1207">
        <v>11</v>
      </c>
      <c r="D1207" s="109">
        <f>'COG-M'!P1048</f>
        <v>0</v>
      </c>
    </row>
    <row r="1208" spans="1:4" x14ac:dyDescent="0.25">
      <c r="C1208">
        <v>12</v>
      </c>
      <c r="D1208" s="109">
        <f>'COG-M'!P1049</f>
        <v>0</v>
      </c>
    </row>
    <row r="1209" spans="1:4" x14ac:dyDescent="0.25">
      <c r="C1209">
        <v>13</v>
      </c>
      <c r="D1209" s="109">
        <f>'COG-M'!P1050</f>
        <v>0</v>
      </c>
    </row>
    <row r="1210" spans="1:4" x14ac:dyDescent="0.25">
      <c r="C1210">
        <v>14</v>
      </c>
      <c r="D1210" s="109">
        <f>'COG-M'!P1051</f>
        <v>0</v>
      </c>
    </row>
    <row r="1211" spans="1:4" x14ac:dyDescent="0.25">
      <c r="C1211">
        <v>15</v>
      </c>
      <c r="D1211" s="109">
        <f>'COG-M'!P1052</f>
        <v>30000</v>
      </c>
    </row>
    <row r="1212" spans="1:4" x14ac:dyDescent="0.25">
      <c r="C1212">
        <v>16</v>
      </c>
      <c r="D1212" s="109">
        <f>'COG-M'!P1053</f>
        <v>0</v>
      </c>
    </row>
    <row r="1213" spans="1:4" x14ac:dyDescent="0.25">
      <c r="C1213">
        <v>17</v>
      </c>
      <c r="D1213" s="109">
        <f>'COG-M'!P1054</f>
        <v>0</v>
      </c>
    </row>
    <row r="1214" spans="1:4" x14ac:dyDescent="0.25">
      <c r="C1214">
        <v>25</v>
      </c>
      <c r="D1214" s="109">
        <f>'COG-M'!P1055</f>
        <v>0</v>
      </c>
    </row>
    <row r="1215" spans="1:4" x14ac:dyDescent="0.25">
      <c r="C1215">
        <v>26</v>
      </c>
      <c r="D1215" s="109">
        <f>'COG-M'!P1056</f>
        <v>0</v>
      </c>
    </row>
    <row r="1216" spans="1:4" x14ac:dyDescent="0.25">
      <c r="C1216">
        <v>27</v>
      </c>
      <c r="D1216" s="109">
        <f>'COG-M'!P1057</f>
        <v>0</v>
      </c>
    </row>
    <row r="1217" spans="1:4" x14ac:dyDescent="0.25">
      <c r="A1217">
        <v>345</v>
      </c>
      <c r="B1217" t="s">
        <v>156</v>
      </c>
      <c r="C1217">
        <v>11</v>
      </c>
      <c r="D1217" s="109">
        <f>'COG-M'!P1058</f>
        <v>0</v>
      </c>
    </row>
    <row r="1218" spans="1:4" x14ac:dyDescent="0.25">
      <c r="C1218">
        <v>12</v>
      </c>
      <c r="D1218" s="109">
        <f>'COG-M'!P1059</f>
        <v>0</v>
      </c>
    </row>
    <row r="1219" spans="1:4" x14ac:dyDescent="0.25">
      <c r="C1219">
        <v>13</v>
      </c>
      <c r="D1219" s="109">
        <f>'COG-M'!P1060</f>
        <v>0</v>
      </c>
    </row>
    <row r="1220" spans="1:4" x14ac:dyDescent="0.25">
      <c r="C1220">
        <v>14</v>
      </c>
      <c r="D1220" s="109">
        <f>'COG-M'!P1061</f>
        <v>0</v>
      </c>
    </row>
    <row r="1221" spans="1:4" x14ac:dyDescent="0.25">
      <c r="C1221">
        <v>15</v>
      </c>
      <c r="D1221" s="109">
        <f>'COG-M'!P1062</f>
        <v>400000</v>
      </c>
    </row>
    <row r="1222" spans="1:4" x14ac:dyDescent="0.25">
      <c r="C1222">
        <v>16</v>
      </c>
      <c r="D1222" s="109">
        <f>'COG-M'!P1063</f>
        <v>0</v>
      </c>
    </row>
    <row r="1223" spans="1:4" x14ac:dyDescent="0.25">
      <c r="C1223">
        <v>17</v>
      </c>
      <c r="D1223" s="109">
        <f>'COG-M'!P1064</f>
        <v>0</v>
      </c>
    </row>
    <row r="1224" spans="1:4" x14ac:dyDescent="0.25">
      <c r="C1224">
        <v>25</v>
      </c>
      <c r="D1224" s="109">
        <f>'COG-M'!P1065</f>
        <v>0</v>
      </c>
    </row>
    <row r="1225" spans="1:4" x14ac:dyDescent="0.25">
      <c r="C1225">
        <v>26</v>
      </c>
      <c r="D1225" s="109">
        <f>'COG-M'!P1066</f>
        <v>0</v>
      </c>
    </row>
    <row r="1226" spans="1:4" x14ac:dyDescent="0.25">
      <c r="C1226">
        <v>27</v>
      </c>
      <c r="D1226" s="109">
        <f>'COG-M'!P1067</f>
        <v>0</v>
      </c>
    </row>
    <row r="1227" spans="1:4" x14ac:dyDescent="0.25">
      <c r="A1227">
        <v>346</v>
      </c>
      <c r="B1227" t="s">
        <v>157</v>
      </c>
      <c r="C1227">
        <v>11</v>
      </c>
      <c r="D1227" s="109">
        <f>'COG-M'!P1068</f>
        <v>0</v>
      </c>
    </row>
    <row r="1228" spans="1:4" x14ac:dyDescent="0.25">
      <c r="C1228">
        <v>12</v>
      </c>
      <c r="D1228" s="109">
        <f>'COG-M'!P1069</f>
        <v>0</v>
      </c>
    </row>
    <row r="1229" spans="1:4" x14ac:dyDescent="0.25">
      <c r="C1229">
        <v>13</v>
      </c>
      <c r="D1229" s="109">
        <f>'COG-M'!P1070</f>
        <v>0</v>
      </c>
    </row>
    <row r="1230" spans="1:4" x14ac:dyDescent="0.25">
      <c r="C1230">
        <v>14</v>
      </c>
      <c r="D1230" s="109">
        <f>'COG-M'!P1071</f>
        <v>0</v>
      </c>
    </row>
    <row r="1231" spans="1:4" x14ac:dyDescent="0.25">
      <c r="C1231">
        <v>15</v>
      </c>
      <c r="D1231" s="109">
        <f>'COG-M'!P1072</f>
        <v>0</v>
      </c>
    </row>
    <row r="1232" spans="1:4" x14ac:dyDescent="0.25">
      <c r="C1232">
        <v>16</v>
      </c>
      <c r="D1232" s="109">
        <f>'COG-M'!P1073</f>
        <v>0</v>
      </c>
    </row>
    <row r="1233" spans="1:4" x14ac:dyDescent="0.25">
      <c r="C1233">
        <v>17</v>
      </c>
      <c r="D1233" s="109">
        <f>'COG-M'!P1074</f>
        <v>0</v>
      </c>
    </row>
    <row r="1234" spans="1:4" x14ac:dyDescent="0.25">
      <c r="C1234">
        <v>25</v>
      </c>
      <c r="D1234" s="109">
        <f>'COG-M'!P1075</f>
        <v>0</v>
      </c>
    </row>
    <row r="1235" spans="1:4" x14ac:dyDescent="0.25">
      <c r="C1235">
        <v>26</v>
      </c>
      <c r="D1235" s="109">
        <f>'COG-M'!P1076</f>
        <v>0</v>
      </c>
    </row>
    <row r="1236" spans="1:4" x14ac:dyDescent="0.25">
      <c r="C1236">
        <v>27</v>
      </c>
      <c r="D1236" s="109">
        <f>'COG-M'!P1077</f>
        <v>0</v>
      </c>
    </row>
    <row r="1237" spans="1:4" x14ac:dyDescent="0.25">
      <c r="A1237">
        <v>347</v>
      </c>
      <c r="B1237" t="s">
        <v>158</v>
      </c>
      <c r="C1237">
        <v>11</v>
      </c>
      <c r="D1237" s="109">
        <f>'COG-M'!P1078</f>
        <v>0</v>
      </c>
    </row>
    <row r="1238" spans="1:4" x14ac:dyDescent="0.25">
      <c r="C1238">
        <v>12</v>
      </c>
      <c r="D1238" s="109">
        <f>'COG-M'!P1079</f>
        <v>0</v>
      </c>
    </row>
    <row r="1239" spans="1:4" x14ac:dyDescent="0.25">
      <c r="C1239">
        <v>13</v>
      </c>
      <c r="D1239" s="109">
        <f>'COG-M'!P1080</f>
        <v>0</v>
      </c>
    </row>
    <row r="1240" spans="1:4" x14ac:dyDescent="0.25">
      <c r="C1240">
        <v>14</v>
      </c>
      <c r="D1240" s="109">
        <f>'COG-M'!P1081</f>
        <v>0</v>
      </c>
    </row>
    <row r="1241" spans="1:4" x14ac:dyDescent="0.25">
      <c r="C1241">
        <v>15</v>
      </c>
      <c r="D1241" s="109">
        <f>'COG-M'!P1082</f>
        <v>0</v>
      </c>
    </row>
    <row r="1242" spans="1:4" x14ac:dyDescent="0.25">
      <c r="C1242">
        <v>16</v>
      </c>
      <c r="D1242" s="109">
        <f>'COG-M'!P1083</f>
        <v>0</v>
      </c>
    </row>
    <row r="1243" spans="1:4" x14ac:dyDescent="0.25">
      <c r="C1243">
        <v>17</v>
      </c>
      <c r="D1243" s="109">
        <f>'COG-M'!P1084</f>
        <v>0</v>
      </c>
    </row>
    <row r="1244" spans="1:4" x14ac:dyDescent="0.25">
      <c r="C1244">
        <v>25</v>
      </c>
      <c r="D1244" s="109">
        <f>'COG-M'!P1085</f>
        <v>0</v>
      </c>
    </row>
    <row r="1245" spans="1:4" x14ac:dyDescent="0.25">
      <c r="C1245">
        <v>26</v>
      </c>
      <c r="D1245" s="109">
        <f>'COG-M'!P1086</f>
        <v>0</v>
      </c>
    </row>
    <row r="1246" spans="1:4" x14ac:dyDescent="0.25">
      <c r="C1246">
        <v>27</v>
      </c>
      <c r="D1246" s="109">
        <f>'COG-M'!P1087</f>
        <v>0</v>
      </c>
    </row>
    <row r="1247" spans="1:4" x14ac:dyDescent="0.25">
      <c r="A1247">
        <v>348</v>
      </c>
      <c r="B1247" t="s">
        <v>159</v>
      </c>
      <c r="C1247">
        <v>11</v>
      </c>
      <c r="D1247" s="109">
        <f>'COG-M'!P1088</f>
        <v>0</v>
      </c>
    </row>
    <row r="1248" spans="1:4" x14ac:dyDescent="0.25">
      <c r="C1248">
        <v>12</v>
      </c>
      <c r="D1248" s="109">
        <f>'COG-M'!P1089</f>
        <v>0</v>
      </c>
    </row>
    <row r="1249" spans="1:4" x14ac:dyDescent="0.25">
      <c r="C1249">
        <v>13</v>
      </c>
      <c r="D1249" s="109">
        <f>'COG-M'!P1090</f>
        <v>0</v>
      </c>
    </row>
    <row r="1250" spans="1:4" x14ac:dyDescent="0.25">
      <c r="C1250">
        <v>14</v>
      </c>
      <c r="D1250" s="109">
        <f>'COG-M'!P1091</f>
        <v>0</v>
      </c>
    </row>
    <row r="1251" spans="1:4" x14ac:dyDescent="0.25">
      <c r="C1251">
        <v>15</v>
      </c>
      <c r="D1251" s="109">
        <f>'COG-M'!P1092</f>
        <v>0</v>
      </c>
    </row>
    <row r="1252" spans="1:4" x14ac:dyDescent="0.25">
      <c r="C1252">
        <v>16</v>
      </c>
      <c r="D1252" s="109">
        <f>'COG-M'!P1093</f>
        <v>0</v>
      </c>
    </row>
    <row r="1253" spans="1:4" x14ac:dyDescent="0.25">
      <c r="C1253">
        <v>17</v>
      </c>
      <c r="D1253" s="109">
        <f>'COG-M'!P1094</f>
        <v>0</v>
      </c>
    </row>
    <row r="1254" spans="1:4" x14ac:dyDescent="0.25">
      <c r="C1254">
        <v>25</v>
      </c>
      <c r="D1254" s="109">
        <f>'COG-M'!P1095</f>
        <v>0</v>
      </c>
    </row>
    <row r="1255" spans="1:4" x14ac:dyDescent="0.25">
      <c r="C1255">
        <v>26</v>
      </c>
      <c r="D1255" s="109">
        <f>'COG-M'!P1096</f>
        <v>0</v>
      </c>
    </row>
    <row r="1256" spans="1:4" x14ac:dyDescent="0.25">
      <c r="C1256">
        <v>27</v>
      </c>
      <c r="D1256" s="109">
        <f>'COG-M'!P1097</f>
        <v>0</v>
      </c>
    </row>
    <row r="1257" spans="1:4" x14ac:dyDescent="0.25">
      <c r="A1257">
        <v>349</v>
      </c>
      <c r="B1257" t="s">
        <v>160</v>
      </c>
      <c r="C1257">
        <v>11</v>
      </c>
      <c r="D1257" s="109">
        <f>'COG-M'!P1098</f>
        <v>0</v>
      </c>
    </row>
    <row r="1258" spans="1:4" x14ac:dyDescent="0.25">
      <c r="C1258">
        <v>12</v>
      </c>
      <c r="D1258" s="109">
        <f>'COG-M'!P1099</f>
        <v>0</v>
      </c>
    </row>
    <row r="1259" spans="1:4" x14ac:dyDescent="0.25">
      <c r="C1259">
        <v>13</v>
      </c>
      <c r="D1259" s="109">
        <f>'COG-M'!P1100</f>
        <v>0</v>
      </c>
    </row>
    <row r="1260" spans="1:4" x14ac:dyDescent="0.25">
      <c r="C1260">
        <v>14</v>
      </c>
      <c r="D1260" s="109">
        <f>'COG-M'!P1101</f>
        <v>0</v>
      </c>
    </row>
    <row r="1261" spans="1:4" x14ac:dyDescent="0.25">
      <c r="C1261">
        <v>15</v>
      </c>
      <c r="D1261" s="109">
        <f>'COG-M'!P1102</f>
        <v>0</v>
      </c>
    </row>
    <row r="1262" spans="1:4" x14ac:dyDescent="0.25">
      <c r="C1262">
        <v>16</v>
      </c>
      <c r="D1262" s="109">
        <f>'COG-M'!P1103</f>
        <v>0</v>
      </c>
    </row>
    <row r="1263" spans="1:4" x14ac:dyDescent="0.25">
      <c r="C1263">
        <v>17</v>
      </c>
      <c r="D1263" s="109">
        <f>'COG-M'!P1104</f>
        <v>0</v>
      </c>
    </row>
    <row r="1264" spans="1:4" x14ac:dyDescent="0.25">
      <c r="C1264">
        <v>25</v>
      </c>
      <c r="D1264" s="109">
        <f>'COG-M'!P1105</f>
        <v>0</v>
      </c>
    </row>
    <row r="1265" spans="1:4" x14ac:dyDescent="0.25">
      <c r="C1265">
        <v>26</v>
      </c>
      <c r="D1265" s="109">
        <f>'COG-M'!P1106</f>
        <v>0</v>
      </c>
    </row>
    <row r="1266" spans="1:4" x14ac:dyDescent="0.25">
      <c r="C1266">
        <v>27</v>
      </c>
      <c r="D1266" s="109">
        <f>'COG-M'!P1107</f>
        <v>0</v>
      </c>
    </row>
    <row r="1267" spans="1:4" x14ac:dyDescent="0.25">
      <c r="A1267">
        <v>3500</v>
      </c>
      <c r="B1267" t="s">
        <v>161</v>
      </c>
      <c r="D1267" s="109">
        <f>'COG-M'!P1108</f>
        <v>195000</v>
      </c>
    </row>
    <row r="1268" spans="1:4" x14ac:dyDescent="0.25">
      <c r="A1268">
        <v>351</v>
      </c>
      <c r="B1268" t="s">
        <v>162</v>
      </c>
      <c r="C1268">
        <v>11</v>
      </c>
      <c r="D1268" s="109">
        <f>'COG-M'!P1109</f>
        <v>0</v>
      </c>
    </row>
    <row r="1269" spans="1:4" x14ac:dyDescent="0.25">
      <c r="C1269">
        <v>12</v>
      </c>
      <c r="D1269" s="109">
        <f>'COG-M'!P1110</f>
        <v>0</v>
      </c>
    </row>
    <row r="1270" spans="1:4" x14ac:dyDescent="0.25">
      <c r="C1270">
        <v>13</v>
      </c>
      <c r="D1270" s="109">
        <f>'COG-M'!P1111</f>
        <v>0</v>
      </c>
    </row>
    <row r="1271" spans="1:4" x14ac:dyDescent="0.25">
      <c r="C1271">
        <v>14</v>
      </c>
      <c r="D1271" s="109">
        <f>'COG-M'!P1112</f>
        <v>0</v>
      </c>
    </row>
    <row r="1272" spans="1:4" x14ac:dyDescent="0.25">
      <c r="C1272">
        <v>15</v>
      </c>
      <c r="D1272" s="109">
        <f>'COG-M'!P1113</f>
        <v>0</v>
      </c>
    </row>
    <row r="1273" spans="1:4" x14ac:dyDescent="0.25">
      <c r="C1273">
        <v>16</v>
      </c>
      <c r="D1273" s="109">
        <f>'COG-M'!P1114</f>
        <v>0</v>
      </c>
    </row>
    <row r="1274" spans="1:4" x14ac:dyDescent="0.25">
      <c r="C1274">
        <v>17</v>
      </c>
      <c r="D1274" s="109">
        <f>'COG-M'!P1115</f>
        <v>0</v>
      </c>
    </row>
    <row r="1275" spans="1:4" x14ac:dyDescent="0.25">
      <c r="C1275">
        <v>25</v>
      </c>
      <c r="D1275" s="109">
        <f>'COG-M'!P1116</f>
        <v>0</v>
      </c>
    </row>
    <row r="1276" spans="1:4" x14ac:dyDescent="0.25">
      <c r="C1276">
        <v>26</v>
      </c>
      <c r="D1276" s="109">
        <f>'COG-M'!P1117</f>
        <v>0</v>
      </c>
    </row>
    <row r="1277" spans="1:4" x14ac:dyDescent="0.25">
      <c r="C1277">
        <v>27</v>
      </c>
      <c r="D1277" s="109">
        <f>'COG-M'!P1118</f>
        <v>0</v>
      </c>
    </row>
    <row r="1278" spans="1:4" x14ac:dyDescent="0.25">
      <c r="A1278">
        <v>352</v>
      </c>
      <c r="B1278" t="s">
        <v>163</v>
      </c>
      <c r="C1278">
        <v>11</v>
      </c>
      <c r="D1278" s="109">
        <f>'COG-M'!P1119</f>
        <v>0</v>
      </c>
    </row>
    <row r="1279" spans="1:4" x14ac:dyDescent="0.25">
      <c r="C1279">
        <v>12</v>
      </c>
      <c r="D1279" s="109">
        <f>'COG-M'!P1120</f>
        <v>0</v>
      </c>
    </row>
    <row r="1280" spans="1:4" x14ac:dyDescent="0.25">
      <c r="C1280">
        <v>13</v>
      </c>
      <c r="D1280" s="109">
        <f>'COG-M'!P1121</f>
        <v>0</v>
      </c>
    </row>
    <row r="1281" spans="1:4" x14ac:dyDescent="0.25">
      <c r="C1281">
        <v>14</v>
      </c>
      <c r="D1281" s="109">
        <f>'COG-M'!P1122</f>
        <v>0</v>
      </c>
    </row>
    <row r="1282" spans="1:4" x14ac:dyDescent="0.25">
      <c r="C1282">
        <v>15</v>
      </c>
      <c r="D1282" s="109">
        <f>'COG-M'!P1123</f>
        <v>0</v>
      </c>
    </row>
    <row r="1283" spans="1:4" x14ac:dyDescent="0.25">
      <c r="C1283">
        <v>16</v>
      </c>
      <c r="D1283" s="109">
        <f>'COG-M'!P1124</f>
        <v>0</v>
      </c>
    </row>
    <row r="1284" spans="1:4" x14ac:dyDescent="0.25">
      <c r="C1284">
        <v>17</v>
      </c>
      <c r="D1284" s="109">
        <f>'COG-M'!P1125</f>
        <v>0</v>
      </c>
    </row>
    <row r="1285" spans="1:4" x14ac:dyDescent="0.25">
      <c r="C1285">
        <v>25</v>
      </c>
      <c r="D1285" s="109">
        <f>'COG-M'!P1126</f>
        <v>0</v>
      </c>
    </row>
    <row r="1286" spans="1:4" x14ac:dyDescent="0.25">
      <c r="C1286">
        <v>26</v>
      </c>
      <c r="D1286" s="109">
        <f>'COG-M'!P1127</f>
        <v>0</v>
      </c>
    </row>
    <row r="1287" spans="1:4" x14ac:dyDescent="0.25">
      <c r="C1287">
        <v>27</v>
      </c>
      <c r="D1287" s="109">
        <f>'COG-M'!P1128</f>
        <v>0</v>
      </c>
    </row>
    <row r="1288" spans="1:4" x14ac:dyDescent="0.25">
      <c r="A1288">
        <v>353</v>
      </c>
      <c r="B1288" t="s">
        <v>164</v>
      </c>
      <c r="C1288">
        <v>11</v>
      </c>
      <c r="D1288" s="109">
        <f>'COG-M'!P1129</f>
        <v>0</v>
      </c>
    </row>
    <row r="1289" spans="1:4" x14ac:dyDescent="0.25">
      <c r="C1289">
        <v>12</v>
      </c>
      <c r="D1289" s="109">
        <f>'COG-M'!P1130</f>
        <v>0</v>
      </c>
    </row>
    <row r="1290" spans="1:4" x14ac:dyDescent="0.25">
      <c r="C1290">
        <v>13</v>
      </c>
      <c r="D1290" s="109">
        <f>'COG-M'!P1131</f>
        <v>0</v>
      </c>
    </row>
    <row r="1291" spans="1:4" x14ac:dyDescent="0.25">
      <c r="C1291">
        <v>14</v>
      </c>
      <c r="D1291" s="109">
        <f>'COG-M'!P1132</f>
        <v>0</v>
      </c>
    </row>
    <row r="1292" spans="1:4" x14ac:dyDescent="0.25">
      <c r="C1292">
        <v>15</v>
      </c>
      <c r="D1292" s="109">
        <f>'COG-M'!P1133</f>
        <v>0</v>
      </c>
    </row>
    <row r="1293" spans="1:4" x14ac:dyDescent="0.25">
      <c r="C1293">
        <v>16</v>
      </c>
      <c r="D1293" s="109">
        <f>'COG-M'!P1134</f>
        <v>0</v>
      </c>
    </row>
    <row r="1294" spans="1:4" x14ac:dyDescent="0.25">
      <c r="C1294">
        <v>17</v>
      </c>
      <c r="D1294" s="109">
        <f>'COG-M'!P1135</f>
        <v>0</v>
      </c>
    </row>
    <row r="1295" spans="1:4" x14ac:dyDescent="0.25">
      <c r="C1295">
        <v>25</v>
      </c>
      <c r="D1295" s="109">
        <f>'COG-M'!P1136</f>
        <v>0</v>
      </c>
    </row>
    <row r="1296" spans="1:4" x14ac:dyDescent="0.25">
      <c r="C1296">
        <v>26</v>
      </c>
      <c r="D1296" s="109">
        <f>'COG-M'!P1137</f>
        <v>0</v>
      </c>
    </row>
    <row r="1297" spans="1:4" x14ac:dyDescent="0.25">
      <c r="C1297">
        <v>27</v>
      </c>
      <c r="D1297" s="109">
        <f>'COG-M'!P1138</f>
        <v>0</v>
      </c>
    </row>
    <row r="1298" spans="1:4" x14ac:dyDescent="0.25">
      <c r="A1298">
        <v>354</v>
      </c>
      <c r="B1298" t="s">
        <v>165</v>
      </c>
      <c r="C1298">
        <v>11</v>
      </c>
      <c r="D1298" s="109">
        <f>'COG-M'!P1139</f>
        <v>0</v>
      </c>
    </row>
    <row r="1299" spans="1:4" x14ac:dyDescent="0.25">
      <c r="C1299">
        <v>12</v>
      </c>
      <c r="D1299" s="109">
        <f>'COG-M'!P1140</f>
        <v>0</v>
      </c>
    </row>
    <row r="1300" spans="1:4" x14ac:dyDescent="0.25">
      <c r="C1300">
        <v>13</v>
      </c>
      <c r="D1300" s="109">
        <f>'COG-M'!P1141</f>
        <v>0</v>
      </c>
    </row>
    <row r="1301" spans="1:4" x14ac:dyDescent="0.25">
      <c r="C1301">
        <v>14</v>
      </c>
      <c r="D1301" s="109">
        <f>'COG-M'!P1142</f>
        <v>0</v>
      </c>
    </row>
    <row r="1302" spans="1:4" x14ac:dyDescent="0.25">
      <c r="C1302">
        <v>15</v>
      </c>
      <c r="D1302" s="109">
        <f>'COG-M'!P1143</f>
        <v>0</v>
      </c>
    </row>
    <row r="1303" spans="1:4" x14ac:dyDescent="0.25">
      <c r="C1303">
        <v>16</v>
      </c>
      <c r="D1303" s="109">
        <f>'COG-M'!P1144</f>
        <v>0</v>
      </c>
    </row>
    <row r="1304" spans="1:4" x14ac:dyDescent="0.25">
      <c r="C1304">
        <v>17</v>
      </c>
      <c r="D1304" s="109">
        <f>'COG-M'!P1145</f>
        <v>0</v>
      </c>
    </row>
    <row r="1305" spans="1:4" x14ac:dyDescent="0.25">
      <c r="C1305">
        <v>25</v>
      </c>
      <c r="D1305" s="109">
        <f>'COG-M'!P1146</f>
        <v>0</v>
      </c>
    </row>
    <row r="1306" spans="1:4" x14ac:dyDescent="0.25">
      <c r="C1306">
        <v>26</v>
      </c>
      <c r="D1306" s="109">
        <f>'COG-M'!P1147</f>
        <v>0</v>
      </c>
    </row>
    <row r="1307" spans="1:4" x14ac:dyDescent="0.25">
      <c r="C1307">
        <v>27</v>
      </c>
      <c r="D1307" s="109">
        <f>'COG-M'!P1148</f>
        <v>0</v>
      </c>
    </row>
    <row r="1308" spans="1:4" x14ac:dyDescent="0.25">
      <c r="A1308">
        <v>355</v>
      </c>
      <c r="B1308" t="s">
        <v>166</v>
      </c>
      <c r="C1308">
        <v>11</v>
      </c>
      <c r="D1308" s="109">
        <f>'COG-M'!P1149</f>
        <v>0</v>
      </c>
    </row>
    <row r="1309" spans="1:4" x14ac:dyDescent="0.25">
      <c r="C1309">
        <v>12</v>
      </c>
      <c r="D1309" s="109">
        <f>'COG-M'!P1150</f>
        <v>0</v>
      </c>
    </row>
    <row r="1310" spans="1:4" x14ac:dyDescent="0.25">
      <c r="C1310">
        <v>13</v>
      </c>
      <c r="D1310" s="109">
        <f>'COG-M'!P1151</f>
        <v>0</v>
      </c>
    </row>
    <row r="1311" spans="1:4" x14ac:dyDescent="0.25">
      <c r="C1311">
        <v>14</v>
      </c>
      <c r="D1311" s="109">
        <f>'COG-M'!P1152</f>
        <v>0</v>
      </c>
    </row>
    <row r="1312" spans="1:4" x14ac:dyDescent="0.25">
      <c r="C1312">
        <v>15</v>
      </c>
      <c r="D1312" s="109">
        <f>'COG-M'!P1153</f>
        <v>0</v>
      </c>
    </row>
    <row r="1313" spans="1:4" x14ac:dyDescent="0.25">
      <c r="C1313">
        <v>16</v>
      </c>
      <c r="D1313" s="109">
        <f>'COG-M'!P1154</f>
        <v>0</v>
      </c>
    </row>
    <row r="1314" spans="1:4" x14ac:dyDescent="0.25">
      <c r="C1314">
        <v>17</v>
      </c>
      <c r="D1314" s="109">
        <f>'COG-M'!P1155</f>
        <v>0</v>
      </c>
    </row>
    <row r="1315" spans="1:4" x14ac:dyDescent="0.25">
      <c r="C1315">
        <v>25</v>
      </c>
      <c r="D1315" s="109">
        <f>'COG-M'!P1156</f>
        <v>0</v>
      </c>
    </row>
    <row r="1316" spans="1:4" x14ac:dyDescent="0.25">
      <c r="C1316">
        <v>26</v>
      </c>
      <c r="D1316" s="109">
        <f>'COG-M'!P1157</f>
        <v>0</v>
      </c>
    </row>
    <row r="1317" spans="1:4" x14ac:dyDescent="0.25">
      <c r="C1317">
        <v>27</v>
      </c>
      <c r="D1317" s="109">
        <f>'COG-M'!P1158</f>
        <v>0</v>
      </c>
    </row>
    <row r="1318" spans="1:4" x14ac:dyDescent="0.25">
      <c r="A1318">
        <v>356</v>
      </c>
      <c r="B1318" t="s">
        <v>167</v>
      </c>
      <c r="C1318">
        <v>11</v>
      </c>
      <c r="D1318" s="109">
        <f>'COG-M'!P1159</f>
        <v>0</v>
      </c>
    </row>
    <row r="1319" spans="1:4" x14ac:dyDescent="0.25">
      <c r="C1319">
        <v>12</v>
      </c>
      <c r="D1319" s="109">
        <f>'COG-M'!P1160</f>
        <v>0</v>
      </c>
    </row>
    <row r="1320" spans="1:4" x14ac:dyDescent="0.25">
      <c r="C1320">
        <v>13</v>
      </c>
      <c r="D1320" s="109">
        <f>'COG-M'!P1161</f>
        <v>0</v>
      </c>
    </row>
    <row r="1321" spans="1:4" x14ac:dyDescent="0.25">
      <c r="C1321">
        <v>14</v>
      </c>
      <c r="D1321" s="109">
        <f>'COG-M'!P1162</f>
        <v>0</v>
      </c>
    </row>
    <row r="1322" spans="1:4" x14ac:dyDescent="0.25">
      <c r="C1322">
        <v>15</v>
      </c>
      <c r="D1322" s="109">
        <f>'COG-M'!P1163</f>
        <v>0</v>
      </c>
    </row>
    <row r="1323" spans="1:4" x14ac:dyDescent="0.25">
      <c r="C1323">
        <v>16</v>
      </c>
      <c r="D1323" s="109">
        <f>'COG-M'!P1164</f>
        <v>0</v>
      </c>
    </row>
    <row r="1324" spans="1:4" x14ac:dyDescent="0.25">
      <c r="C1324">
        <v>17</v>
      </c>
      <c r="D1324" s="109">
        <f>'COG-M'!P1165</f>
        <v>0</v>
      </c>
    </row>
    <row r="1325" spans="1:4" x14ac:dyDescent="0.25">
      <c r="C1325">
        <v>25</v>
      </c>
      <c r="D1325" s="109">
        <f>'COG-M'!P1166</f>
        <v>0</v>
      </c>
    </row>
    <row r="1326" spans="1:4" x14ac:dyDescent="0.25">
      <c r="C1326">
        <v>26</v>
      </c>
      <c r="D1326" s="109">
        <f>'COG-M'!P1167</f>
        <v>0</v>
      </c>
    </row>
    <row r="1327" spans="1:4" x14ac:dyDescent="0.25">
      <c r="C1327">
        <v>27</v>
      </c>
      <c r="D1327" s="109">
        <f>'COG-M'!P1168</f>
        <v>0</v>
      </c>
    </row>
    <row r="1328" spans="1:4" x14ac:dyDescent="0.25">
      <c r="A1328">
        <v>357</v>
      </c>
      <c r="B1328" t="s">
        <v>168</v>
      </c>
      <c r="C1328">
        <v>11</v>
      </c>
      <c r="D1328" s="109">
        <f>'COG-M'!P1169</f>
        <v>0</v>
      </c>
    </row>
    <row r="1329" spans="1:4" x14ac:dyDescent="0.25">
      <c r="C1329">
        <v>12</v>
      </c>
      <c r="D1329" s="109">
        <f>'COG-M'!P1170</f>
        <v>0</v>
      </c>
    </row>
    <row r="1330" spans="1:4" x14ac:dyDescent="0.25">
      <c r="C1330">
        <v>13</v>
      </c>
      <c r="D1330" s="109">
        <f>'COG-M'!P1171</f>
        <v>0</v>
      </c>
    </row>
    <row r="1331" spans="1:4" x14ac:dyDescent="0.25">
      <c r="C1331">
        <v>14</v>
      </c>
      <c r="D1331" s="109">
        <f>'COG-M'!P1172</f>
        <v>0</v>
      </c>
    </row>
    <row r="1332" spans="1:4" x14ac:dyDescent="0.25">
      <c r="C1332">
        <v>15</v>
      </c>
      <c r="D1332" s="109">
        <f>'COG-M'!P1173</f>
        <v>180000</v>
      </c>
    </row>
    <row r="1333" spans="1:4" x14ac:dyDescent="0.25">
      <c r="C1333">
        <v>16</v>
      </c>
      <c r="D1333" s="109">
        <f>'COG-M'!P1174</f>
        <v>0</v>
      </c>
    </row>
    <row r="1334" spans="1:4" x14ac:dyDescent="0.25">
      <c r="C1334">
        <v>17</v>
      </c>
      <c r="D1334" s="109">
        <f>'COG-M'!P1175</f>
        <v>0</v>
      </c>
    </row>
    <row r="1335" spans="1:4" x14ac:dyDescent="0.25">
      <c r="C1335">
        <v>25</v>
      </c>
      <c r="D1335" s="109">
        <f>'COG-M'!P1176</f>
        <v>0</v>
      </c>
    </row>
    <row r="1336" spans="1:4" x14ac:dyDescent="0.25">
      <c r="C1336">
        <v>26</v>
      </c>
      <c r="D1336" s="109">
        <f>'COG-M'!P1177</f>
        <v>0</v>
      </c>
    </row>
    <row r="1337" spans="1:4" x14ac:dyDescent="0.25">
      <c r="C1337">
        <v>27</v>
      </c>
      <c r="D1337" s="109">
        <f>'COG-M'!P1178</f>
        <v>0</v>
      </c>
    </row>
    <row r="1338" spans="1:4" x14ac:dyDescent="0.25">
      <c r="A1338">
        <v>358</v>
      </c>
      <c r="B1338" t="s">
        <v>169</v>
      </c>
      <c r="C1338">
        <v>11</v>
      </c>
      <c r="D1338" s="109">
        <f>'COG-M'!P1179</f>
        <v>0</v>
      </c>
    </row>
    <row r="1339" spans="1:4" x14ac:dyDescent="0.25">
      <c r="C1339">
        <v>12</v>
      </c>
      <c r="D1339" s="109">
        <f>'COG-M'!P1180</f>
        <v>0</v>
      </c>
    </row>
    <row r="1340" spans="1:4" x14ac:dyDescent="0.25">
      <c r="C1340">
        <v>13</v>
      </c>
      <c r="D1340" s="109">
        <f>'COG-M'!P1181</f>
        <v>0</v>
      </c>
    </row>
    <row r="1341" spans="1:4" x14ac:dyDescent="0.25">
      <c r="C1341">
        <v>14</v>
      </c>
      <c r="D1341" s="109">
        <f>'COG-M'!P1182</f>
        <v>0</v>
      </c>
    </row>
    <row r="1342" spans="1:4" x14ac:dyDescent="0.25">
      <c r="C1342">
        <v>15</v>
      </c>
      <c r="D1342" s="109">
        <f>'COG-M'!P1183</f>
        <v>0</v>
      </c>
    </row>
    <row r="1343" spans="1:4" x14ac:dyDescent="0.25">
      <c r="C1343">
        <v>16</v>
      </c>
      <c r="D1343" s="109">
        <f>'COG-M'!P1184</f>
        <v>0</v>
      </c>
    </row>
    <row r="1344" spans="1:4" x14ac:dyDescent="0.25">
      <c r="C1344">
        <v>17</v>
      </c>
      <c r="D1344" s="109">
        <f>'COG-M'!P1185</f>
        <v>0</v>
      </c>
    </row>
    <row r="1345" spans="1:4" x14ac:dyDescent="0.25">
      <c r="C1345">
        <v>25</v>
      </c>
      <c r="D1345" s="109">
        <f>'COG-M'!P1186</f>
        <v>0</v>
      </c>
    </row>
    <row r="1346" spans="1:4" x14ac:dyDescent="0.25">
      <c r="C1346">
        <v>26</v>
      </c>
      <c r="D1346" s="109">
        <f>'COG-M'!P1187</f>
        <v>0</v>
      </c>
    </row>
    <row r="1347" spans="1:4" x14ac:dyDescent="0.25">
      <c r="C1347">
        <v>27</v>
      </c>
      <c r="D1347" s="109">
        <f>'COG-M'!P1188</f>
        <v>0</v>
      </c>
    </row>
    <row r="1348" spans="1:4" x14ac:dyDescent="0.25">
      <c r="A1348">
        <v>359</v>
      </c>
      <c r="B1348" t="s">
        <v>170</v>
      </c>
      <c r="C1348">
        <v>11</v>
      </c>
      <c r="D1348" s="109">
        <f>'COG-M'!P1189</f>
        <v>0</v>
      </c>
    </row>
    <row r="1349" spans="1:4" x14ac:dyDescent="0.25">
      <c r="C1349">
        <v>12</v>
      </c>
      <c r="D1349" s="109">
        <f>'COG-M'!P1190</f>
        <v>0</v>
      </c>
    </row>
    <row r="1350" spans="1:4" x14ac:dyDescent="0.25">
      <c r="C1350">
        <v>13</v>
      </c>
      <c r="D1350" s="109">
        <f>'COG-M'!P1191</f>
        <v>0</v>
      </c>
    </row>
    <row r="1351" spans="1:4" x14ac:dyDescent="0.25">
      <c r="C1351">
        <v>14</v>
      </c>
      <c r="D1351" s="109">
        <f>'COG-M'!P1192</f>
        <v>0</v>
      </c>
    </row>
    <row r="1352" spans="1:4" x14ac:dyDescent="0.25">
      <c r="C1352">
        <v>15</v>
      </c>
      <c r="D1352" s="109">
        <f>'COG-M'!P1193</f>
        <v>15000</v>
      </c>
    </row>
    <row r="1353" spans="1:4" x14ac:dyDescent="0.25">
      <c r="C1353">
        <v>16</v>
      </c>
      <c r="D1353" s="109">
        <f>'COG-M'!P1194</f>
        <v>0</v>
      </c>
    </row>
    <row r="1354" spans="1:4" x14ac:dyDescent="0.25">
      <c r="C1354">
        <v>17</v>
      </c>
      <c r="D1354" s="109">
        <f>'COG-M'!P1195</f>
        <v>0</v>
      </c>
    </row>
    <row r="1355" spans="1:4" x14ac:dyDescent="0.25">
      <c r="C1355">
        <v>25</v>
      </c>
      <c r="D1355" s="109">
        <f>'COG-M'!P1196</f>
        <v>0</v>
      </c>
    </row>
    <row r="1356" spans="1:4" x14ac:dyDescent="0.25">
      <c r="C1356">
        <v>26</v>
      </c>
      <c r="D1356" s="109">
        <f>'COG-M'!P1197</f>
        <v>0</v>
      </c>
    </row>
    <row r="1357" spans="1:4" x14ac:dyDescent="0.25">
      <c r="C1357">
        <v>27</v>
      </c>
      <c r="D1357" s="109">
        <f>'COG-M'!P1198</f>
        <v>0</v>
      </c>
    </row>
    <row r="1358" spans="1:4" x14ac:dyDescent="0.25">
      <c r="A1358">
        <v>3600</v>
      </c>
      <c r="B1358" t="s">
        <v>171</v>
      </c>
      <c r="D1358" s="109">
        <f>'COG-M'!P1199</f>
        <v>50000</v>
      </c>
    </row>
    <row r="1359" spans="1:4" x14ac:dyDescent="0.25">
      <c r="A1359">
        <v>361</v>
      </c>
      <c r="B1359" t="s">
        <v>172</v>
      </c>
      <c r="C1359">
        <v>11</v>
      </c>
      <c r="D1359" s="109">
        <f>'COG-M'!P1200</f>
        <v>0</v>
      </c>
    </row>
    <row r="1360" spans="1:4" x14ac:dyDescent="0.25">
      <c r="C1360">
        <v>12</v>
      </c>
      <c r="D1360" s="109">
        <f>'COG-M'!P1201</f>
        <v>0</v>
      </c>
    </row>
    <row r="1361" spans="1:4" x14ac:dyDescent="0.25">
      <c r="C1361">
        <v>13</v>
      </c>
      <c r="D1361" s="109">
        <f>'COG-M'!P1202</f>
        <v>0</v>
      </c>
    </row>
    <row r="1362" spans="1:4" x14ac:dyDescent="0.25">
      <c r="C1362">
        <v>14</v>
      </c>
      <c r="D1362" s="109">
        <f>'COG-M'!P1203</f>
        <v>0</v>
      </c>
    </row>
    <row r="1363" spans="1:4" x14ac:dyDescent="0.25">
      <c r="C1363">
        <v>15</v>
      </c>
      <c r="D1363" s="109">
        <f>'COG-M'!P1204</f>
        <v>50000</v>
      </c>
    </row>
    <row r="1364" spans="1:4" x14ac:dyDescent="0.25">
      <c r="C1364">
        <v>16</v>
      </c>
      <c r="D1364" s="109">
        <f>'COG-M'!P1205</f>
        <v>0</v>
      </c>
    </row>
    <row r="1365" spans="1:4" x14ac:dyDescent="0.25">
      <c r="C1365">
        <v>17</v>
      </c>
      <c r="D1365" s="109">
        <f>'COG-M'!P1206</f>
        <v>0</v>
      </c>
    </row>
    <row r="1366" spans="1:4" x14ac:dyDescent="0.25">
      <c r="C1366">
        <v>25</v>
      </c>
      <c r="D1366" s="109">
        <f>'COG-M'!P1207</f>
        <v>0</v>
      </c>
    </row>
    <row r="1367" spans="1:4" x14ac:dyDescent="0.25">
      <c r="C1367">
        <v>26</v>
      </c>
      <c r="D1367" s="109">
        <f>'COG-M'!P1208</f>
        <v>0</v>
      </c>
    </row>
    <row r="1368" spans="1:4" x14ac:dyDescent="0.25">
      <c r="C1368">
        <v>27</v>
      </c>
      <c r="D1368" s="109">
        <f>'COG-M'!P1209</f>
        <v>0</v>
      </c>
    </row>
    <row r="1369" spans="1:4" x14ac:dyDescent="0.25">
      <c r="A1369">
        <v>362</v>
      </c>
      <c r="B1369" t="s">
        <v>173</v>
      </c>
      <c r="C1369">
        <v>11</v>
      </c>
      <c r="D1369" s="109">
        <f>'COG-M'!P1210</f>
        <v>0</v>
      </c>
    </row>
    <row r="1370" spans="1:4" x14ac:dyDescent="0.25">
      <c r="C1370">
        <v>12</v>
      </c>
      <c r="D1370" s="109">
        <f>'COG-M'!P1211</f>
        <v>0</v>
      </c>
    </row>
    <row r="1371" spans="1:4" x14ac:dyDescent="0.25">
      <c r="C1371">
        <v>13</v>
      </c>
      <c r="D1371" s="109">
        <f>'COG-M'!P1212</f>
        <v>0</v>
      </c>
    </row>
    <row r="1372" spans="1:4" x14ac:dyDescent="0.25">
      <c r="C1372">
        <v>14</v>
      </c>
      <c r="D1372" s="109">
        <f>'COG-M'!P1213</f>
        <v>0</v>
      </c>
    </row>
    <row r="1373" spans="1:4" x14ac:dyDescent="0.25">
      <c r="C1373">
        <v>15</v>
      </c>
      <c r="D1373" s="109">
        <f>'COG-M'!P1214</f>
        <v>0</v>
      </c>
    </row>
    <row r="1374" spans="1:4" x14ac:dyDescent="0.25">
      <c r="C1374">
        <v>16</v>
      </c>
      <c r="D1374" s="109">
        <f>'COG-M'!P1215</f>
        <v>0</v>
      </c>
    </row>
    <row r="1375" spans="1:4" x14ac:dyDescent="0.25">
      <c r="C1375">
        <v>17</v>
      </c>
      <c r="D1375" s="109">
        <f>'COG-M'!P1216</f>
        <v>0</v>
      </c>
    </row>
    <row r="1376" spans="1:4" x14ac:dyDescent="0.25">
      <c r="C1376">
        <v>25</v>
      </c>
      <c r="D1376" s="109">
        <f>'COG-M'!P1217</f>
        <v>0</v>
      </c>
    </row>
    <row r="1377" spans="1:4" x14ac:dyDescent="0.25">
      <c r="C1377">
        <v>26</v>
      </c>
      <c r="D1377" s="109">
        <f>'COG-M'!P1218</f>
        <v>0</v>
      </c>
    </row>
    <row r="1378" spans="1:4" x14ac:dyDescent="0.25">
      <c r="C1378">
        <v>27</v>
      </c>
      <c r="D1378" s="109">
        <f>'COG-M'!P1219</f>
        <v>0</v>
      </c>
    </row>
    <row r="1379" spans="1:4" x14ac:dyDescent="0.25">
      <c r="A1379">
        <v>363</v>
      </c>
      <c r="B1379" t="s">
        <v>174</v>
      </c>
      <c r="C1379">
        <v>11</v>
      </c>
      <c r="D1379" s="109">
        <f>'COG-M'!P1220</f>
        <v>0</v>
      </c>
    </row>
    <row r="1380" spans="1:4" x14ac:dyDescent="0.25">
      <c r="C1380">
        <v>12</v>
      </c>
      <c r="D1380" s="109">
        <f>'COG-M'!P1221</f>
        <v>0</v>
      </c>
    </row>
    <row r="1381" spans="1:4" x14ac:dyDescent="0.25">
      <c r="C1381">
        <v>13</v>
      </c>
      <c r="D1381" s="109">
        <f>'COG-M'!P1222</f>
        <v>0</v>
      </c>
    </row>
    <row r="1382" spans="1:4" x14ac:dyDescent="0.25">
      <c r="C1382">
        <v>14</v>
      </c>
      <c r="D1382" s="109">
        <f>'COG-M'!P1223</f>
        <v>0</v>
      </c>
    </row>
    <row r="1383" spans="1:4" x14ac:dyDescent="0.25">
      <c r="C1383">
        <v>15</v>
      </c>
      <c r="D1383" s="109">
        <f>'COG-M'!P1224</f>
        <v>0</v>
      </c>
    </row>
    <row r="1384" spans="1:4" x14ac:dyDescent="0.25">
      <c r="C1384">
        <v>16</v>
      </c>
      <c r="D1384" s="109">
        <f>'COG-M'!P1225</f>
        <v>0</v>
      </c>
    </row>
    <row r="1385" spans="1:4" x14ac:dyDescent="0.25">
      <c r="C1385">
        <v>17</v>
      </c>
      <c r="D1385" s="109">
        <f>'COG-M'!P1226</f>
        <v>0</v>
      </c>
    </row>
    <row r="1386" spans="1:4" x14ac:dyDescent="0.25">
      <c r="C1386">
        <v>25</v>
      </c>
      <c r="D1386" s="109">
        <f>'COG-M'!P1227</f>
        <v>0</v>
      </c>
    </row>
    <row r="1387" spans="1:4" x14ac:dyDescent="0.25">
      <c r="C1387">
        <v>26</v>
      </c>
      <c r="D1387" s="109">
        <f>'COG-M'!P1228</f>
        <v>0</v>
      </c>
    </row>
    <row r="1388" spans="1:4" x14ac:dyDescent="0.25">
      <c r="C1388">
        <v>27</v>
      </c>
      <c r="D1388" s="109">
        <f>'COG-M'!P1229</f>
        <v>0</v>
      </c>
    </row>
    <row r="1389" spans="1:4" x14ac:dyDescent="0.25">
      <c r="A1389">
        <v>364</v>
      </c>
      <c r="B1389" t="s">
        <v>175</v>
      </c>
      <c r="C1389">
        <v>11</v>
      </c>
      <c r="D1389" s="109">
        <f>'COG-M'!P1230</f>
        <v>0</v>
      </c>
    </row>
    <row r="1390" spans="1:4" x14ac:dyDescent="0.25">
      <c r="C1390">
        <v>12</v>
      </c>
      <c r="D1390" s="109">
        <f>'COG-M'!P1231</f>
        <v>0</v>
      </c>
    </row>
    <row r="1391" spans="1:4" x14ac:dyDescent="0.25">
      <c r="C1391">
        <v>13</v>
      </c>
      <c r="D1391" s="109">
        <f>'COG-M'!P1232</f>
        <v>0</v>
      </c>
    </row>
    <row r="1392" spans="1:4" x14ac:dyDescent="0.25">
      <c r="C1392">
        <v>14</v>
      </c>
      <c r="D1392" s="109">
        <f>'COG-M'!P1233</f>
        <v>0</v>
      </c>
    </row>
    <row r="1393" spans="1:4" x14ac:dyDescent="0.25">
      <c r="C1393">
        <v>15</v>
      </c>
      <c r="D1393" s="109">
        <f>'COG-M'!P1234</f>
        <v>0</v>
      </c>
    </row>
    <row r="1394" spans="1:4" x14ac:dyDescent="0.25">
      <c r="C1394">
        <v>16</v>
      </c>
      <c r="D1394" s="109">
        <f>'COG-M'!P1235</f>
        <v>0</v>
      </c>
    </row>
    <row r="1395" spans="1:4" x14ac:dyDescent="0.25">
      <c r="C1395">
        <v>17</v>
      </c>
      <c r="D1395" s="109">
        <f>'COG-M'!P1236</f>
        <v>0</v>
      </c>
    </row>
    <row r="1396" spans="1:4" x14ac:dyDescent="0.25">
      <c r="C1396">
        <v>25</v>
      </c>
      <c r="D1396" s="109">
        <f>'COG-M'!P1237</f>
        <v>0</v>
      </c>
    </row>
    <row r="1397" spans="1:4" x14ac:dyDescent="0.25">
      <c r="C1397">
        <v>26</v>
      </c>
      <c r="D1397" s="109">
        <f>'COG-M'!P1238</f>
        <v>0</v>
      </c>
    </row>
    <row r="1398" spans="1:4" x14ac:dyDescent="0.25">
      <c r="C1398">
        <v>27</v>
      </c>
      <c r="D1398" s="109">
        <f>'COG-M'!P1239</f>
        <v>0</v>
      </c>
    </row>
    <row r="1399" spans="1:4" x14ac:dyDescent="0.25">
      <c r="A1399">
        <v>365</v>
      </c>
      <c r="B1399" t="s">
        <v>176</v>
      </c>
      <c r="C1399">
        <v>11</v>
      </c>
      <c r="D1399" s="109">
        <f>'COG-M'!P1240</f>
        <v>0</v>
      </c>
    </row>
    <row r="1400" spans="1:4" x14ac:dyDescent="0.25">
      <c r="C1400">
        <v>12</v>
      </c>
      <c r="D1400" s="109">
        <f>'COG-M'!P1241</f>
        <v>0</v>
      </c>
    </row>
    <row r="1401" spans="1:4" x14ac:dyDescent="0.25">
      <c r="C1401">
        <v>13</v>
      </c>
      <c r="D1401" s="109">
        <f>'COG-M'!P1242</f>
        <v>0</v>
      </c>
    </row>
    <row r="1402" spans="1:4" x14ac:dyDescent="0.25">
      <c r="C1402">
        <v>14</v>
      </c>
      <c r="D1402" s="109">
        <f>'COG-M'!P1243</f>
        <v>0</v>
      </c>
    </row>
    <row r="1403" spans="1:4" x14ac:dyDescent="0.25">
      <c r="C1403">
        <v>15</v>
      </c>
      <c r="D1403" s="109">
        <f>'COG-M'!P1244</f>
        <v>0</v>
      </c>
    </row>
    <row r="1404" spans="1:4" x14ac:dyDescent="0.25">
      <c r="C1404">
        <v>16</v>
      </c>
      <c r="D1404" s="109">
        <f>'COG-M'!P1245</f>
        <v>0</v>
      </c>
    </row>
    <row r="1405" spans="1:4" x14ac:dyDescent="0.25">
      <c r="C1405">
        <v>17</v>
      </c>
      <c r="D1405" s="109">
        <f>'COG-M'!P1246</f>
        <v>0</v>
      </c>
    </row>
    <row r="1406" spans="1:4" x14ac:dyDescent="0.25">
      <c r="C1406">
        <v>25</v>
      </c>
      <c r="D1406" s="109">
        <f>'COG-M'!P1247</f>
        <v>0</v>
      </c>
    </row>
    <row r="1407" spans="1:4" x14ac:dyDescent="0.25">
      <c r="C1407">
        <v>26</v>
      </c>
      <c r="D1407" s="109">
        <f>'COG-M'!P1248</f>
        <v>0</v>
      </c>
    </row>
    <row r="1408" spans="1:4" x14ac:dyDescent="0.25">
      <c r="C1408">
        <v>27</v>
      </c>
      <c r="D1408" s="109">
        <f>'COG-M'!P1249</f>
        <v>0</v>
      </c>
    </row>
    <row r="1409" spans="1:4" x14ac:dyDescent="0.25">
      <c r="A1409">
        <v>366</v>
      </c>
      <c r="B1409" t="s">
        <v>617</v>
      </c>
      <c r="C1409">
        <v>11</v>
      </c>
      <c r="D1409" s="109">
        <f>'COG-M'!P1250</f>
        <v>0</v>
      </c>
    </row>
    <row r="1410" spans="1:4" x14ac:dyDescent="0.25">
      <c r="C1410">
        <v>12</v>
      </c>
      <c r="D1410" s="109">
        <f>'COG-M'!P1251</f>
        <v>0</v>
      </c>
    </row>
    <row r="1411" spans="1:4" x14ac:dyDescent="0.25">
      <c r="C1411">
        <v>13</v>
      </c>
      <c r="D1411" s="109">
        <f>'COG-M'!P1252</f>
        <v>0</v>
      </c>
    </row>
    <row r="1412" spans="1:4" x14ac:dyDescent="0.25">
      <c r="C1412">
        <v>14</v>
      </c>
      <c r="D1412" s="109">
        <f>'COG-M'!P1253</f>
        <v>0</v>
      </c>
    </row>
    <row r="1413" spans="1:4" x14ac:dyDescent="0.25">
      <c r="C1413">
        <v>15</v>
      </c>
      <c r="D1413" s="109">
        <f>'COG-M'!P1254</f>
        <v>0</v>
      </c>
    </row>
    <row r="1414" spans="1:4" x14ac:dyDescent="0.25">
      <c r="C1414">
        <v>16</v>
      </c>
      <c r="D1414" s="109">
        <f>'COG-M'!P1255</f>
        <v>0</v>
      </c>
    </row>
    <row r="1415" spans="1:4" x14ac:dyDescent="0.25">
      <c r="C1415">
        <v>17</v>
      </c>
      <c r="D1415" s="109">
        <f>'COG-M'!P1256</f>
        <v>0</v>
      </c>
    </row>
    <row r="1416" spans="1:4" x14ac:dyDescent="0.25">
      <c r="C1416">
        <v>25</v>
      </c>
      <c r="D1416" s="109">
        <f>'COG-M'!P1257</f>
        <v>0</v>
      </c>
    </row>
    <row r="1417" spans="1:4" x14ac:dyDescent="0.25">
      <c r="C1417">
        <v>26</v>
      </c>
      <c r="D1417" s="109">
        <f>'COG-M'!P1258</f>
        <v>0</v>
      </c>
    </row>
    <row r="1418" spans="1:4" x14ac:dyDescent="0.25">
      <c r="C1418">
        <v>27</v>
      </c>
      <c r="D1418" s="109">
        <f>'COG-M'!P1259</f>
        <v>0</v>
      </c>
    </row>
    <row r="1419" spans="1:4" x14ac:dyDescent="0.25">
      <c r="A1419">
        <v>369</v>
      </c>
      <c r="B1419" t="s">
        <v>177</v>
      </c>
      <c r="C1419">
        <v>11</v>
      </c>
      <c r="D1419" s="109">
        <f>'COG-M'!P1260</f>
        <v>0</v>
      </c>
    </row>
    <row r="1420" spans="1:4" x14ac:dyDescent="0.25">
      <c r="C1420">
        <v>12</v>
      </c>
      <c r="D1420" s="109">
        <f>'COG-M'!P1261</f>
        <v>0</v>
      </c>
    </row>
    <row r="1421" spans="1:4" x14ac:dyDescent="0.25">
      <c r="C1421">
        <v>13</v>
      </c>
      <c r="D1421" s="109">
        <f>'COG-M'!P1262</f>
        <v>0</v>
      </c>
    </row>
    <row r="1422" spans="1:4" x14ac:dyDescent="0.25">
      <c r="C1422">
        <v>14</v>
      </c>
      <c r="D1422" s="109">
        <f>'COG-M'!P1263</f>
        <v>0</v>
      </c>
    </row>
    <row r="1423" spans="1:4" x14ac:dyDescent="0.25">
      <c r="C1423">
        <v>15</v>
      </c>
      <c r="D1423" s="109">
        <f>'COG-M'!P1264</f>
        <v>0</v>
      </c>
    </row>
    <row r="1424" spans="1:4" x14ac:dyDescent="0.25">
      <c r="C1424">
        <v>16</v>
      </c>
      <c r="D1424" s="109">
        <f>'COG-M'!P1265</f>
        <v>0</v>
      </c>
    </row>
    <row r="1425" spans="1:4" x14ac:dyDescent="0.25">
      <c r="C1425">
        <v>17</v>
      </c>
      <c r="D1425" s="109">
        <f>'COG-M'!P1266</f>
        <v>0</v>
      </c>
    </row>
    <row r="1426" spans="1:4" x14ac:dyDescent="0.25">
      <c r="C1426">
        <v>25</v>
      </c>
      <c r="D1426" s="109">
        <f>'COG-M'!P1267</f>
        <v>0</v>
      </c>
    </row>
    <row r="1427" spans="1:4" x14ac:dyDescent="0.25">
      <c r="C1427">
        <v>26</v>
      </c>
      <c r="D1427" s="109">
        <f>'COG-M'!P1268</f>
        <v>0</v>
      </c>
    </row>
    <row r="1428" spans="1:4" x14ac:dyDescent="0.25">
      <c r="C1428">
        <v>27</v>
      </c>
      <c r="D1428" s="109">
        <f>'COG-M'!P1269</f>
        <v>0</v>
      </c>
    </row>
    <row r="1429" spans="1:4" x14ac:dyDescent="0.25">
      <c r="A1429">
        <v>3700</v>
      </c>
      <c r="B1429" t="s">
        <v>178</v>
      </c>
      <c r="D1429" s="109">
        <f>'COG-M'!P1270</f>
        <v>0</v>
      </c>
    </row>
    <row r="1430" spans="1:4" x14ac:dyDescent="0.25">
      <c r="A1430">
        <v>371</v>
      </c>
      <c r="B1430" t="s">
        <v>179</v>
      </c>
      <c r="C1430">
        <v>11</v>
      </c>
      <c r="D1430" s="109">
        <f>'COG-M'!P1271</f>
        <v>0</v>
      </c>
    </row>
    <row r="1431" spans="1:4" x14ac:dyDescent="0.25">
      <c r="C1431">
        <v>12</v>
      </c>
      <c r="D1431" s="109">
        <f>'COG-M'!P1272</f>
        <v>0</v>
      </c>
    </row>
    <row r="1432" spans="1:4" x14ac:dyDescent="0.25">
      <c r="C1432">
        <v>13</v>
      </c>
      <c r="D1432" s="109">
        <f>'COG-M'!P1273</f>
        <v>0</v>
      </c>
    </row>
    <row r="1433" spans="1:4" x14ac:dyDescent="0.25">
      <c r="C1433">
        <v>14</v>
      </c>
      <c r="D1433" s="109">
        <f>'COG-M'!P1274</f>
        <v>0</v>
      </c>
    </row>
    <row r="1434" spans="1:4" x14ac:dyDescent="0.25">
      <c r="C1434">
        <v>15</v>
      </c>
      <c r="D1434" s="109">
        <f>'COG-M'!P1275</f>
        <v>0</v>
      </c>
    </row>
    <row r="1435" spans="1:4" x14ac:dyDescent="0.25">
      <c r="C1435">
        <v>16</v>
      </c>
      <c r="D1435" s="109">
        <f>'COG-M'!P1276</f>
        <v>0</v>
      </c>
    </row>
    <row r="1436" spans="1:4" x14ac:dyDescent="0.25">
      <c r="C1436">
        <v>17</v>
      </c>
      <c r="D1436" s="109">
        <f>'COG-M'!P1277</f>
        <v>0</v>
      </c>
    </row>
    <row r="1437" spans="1:4" x14ac:dyDescent="0.25">
      <c r="C1437">
        <v>25</v>
      </c>
      <c r="D1437" s="109">
        <f>'COG-M'!P1278</f>
        <v>0</v>
      </c>
    </row>
    <row r="1438" spans="1:4" x14ac:dyDescent="0.25">
      <c r="C1438">
        <v>26</v>
      </c>
      <c r="D1438" s="109">
        <f>'COG-M'!P1279</f>
        <v>0</v>
      </c>
    </row>
    <row r="1439" spans="1:4" x14ac:dyDescent="0.25">
      <c r="C1439">
        <v>27</v>
      </c>
      <c r="D1439" s="109">
        <f>'COG-M'!P1280</f>
        <v>0</v>
      </c>
    </row>
    <row r="1440" spans="1:4" x14ac:dyDescent="0.25">
      <c r="A1440">
        <v>372</v>
      </c>
      <c r="B1440" t="s">
        <v>180</v>
      </c>
      <c r="C1440">
        <v>11</v>
      </c>
      <c r="D1440" s="109">
        <f>'COG-M'!P1281</f>
        <v>0</v>
      </c>
    </row>
    <row r="1441" spans="1:4" x14ac:dyDescent="0.25">
      <c r="C1441">
        <v>12</v>
      </c>
      <c r="D1441" s="109">
        <f>'COG-M'!P1282</f>
        <v>0</v>
      </c>
    </row>
    <row r="1442" spans="1:4" x14ac:dyDescent="0.25">
      <c r="C1442">
        <v>13</v>
      </c>
      <c r="D1442" s="109">
        <f>'COG-M'!P1283</f>
        <v>0</v>
      </c>
    </row>
    <row r="1443" spans="1:4" x14ac:dyDescent="0.25">
      <c r="C1443">
        <v>14</v>
      </c>
      <c r="D1443" s="109">
        <f>'COG-M'!P1284</f>
        <v>0</v>
      </c>
    </row>
    <row r="1444" spans="1:4" x14ac:dyDescent="0.25">
      <c r="C1444">
        <v>15</v>
      </c>
      <c r="D1444" s="109">
        <f>'COG-M'!P1285</f>
        <v>0</v>
      </c>
    </row>
    <row r="1445" spans="1:4" x14ac:dyDescent="0.25">
      <c r="C1445">
        <v>16</v>
      </c>
      <c r="D1445" s="109">
        <f>'COG-M'!P1286</f>
        <v>0</v>
      </c>
    </row>
    <row r="1446" spans="1:4" x14ac:dyDescent="0.25">
      <c r="C1446">
        <v>17</v>
      </c>
      <c r="D1446" s="109">
        <f>'COG-M'!P1287</f>
        <v>0</v>
      </c>
    </row>
    <row r="1447" spans="1:4" x14ac:dyDescent="0.25">
      <c r="C1447">
        <v>25</v>
      </c>
      <c r="D1447" s="109">
        <f>'COG-M'!P1288</f>
        <v>0</v>
      </c>
    </row>
    <row r="1448" spans="1:4" x14ac:dyDescent="0.25">
      <c r="C1448">
        <v>26</v>
      </c>
      <c r="D1448" s="109">
        <f>'COG-M'!P1289</f>
        <v>0</v>
      </c>
    </row>
    <row r="1449" spans="1:4" x14ac:dyDescent="0.25">
      <c r="C1449">
        <v>27</v>
      </c>
      <c r="D1449" s="109">
        <f>'COG-M'!P1290</f>
        <v>0</v>
      </c>
    </row>
    <row r="1450" spans="1:4" x14ac:dyDescent="0.25">
      <c r="A1450">
        <v>373</v>
      </c>
      <c r="B1450" t="s">
        <v>181</v>
      </c>
      <c r="C1450">
        <v>11</v>
      </c>
      <c r="D1450" s="109">
        <f>'COG-M'!P1291</f>
        <v>0</v>
      </c>
    </row>
    <row r="1451" spans="1:4" x14ac:dyDescent="0.25">
      <c r="C1451">
        <v>12</v>
      </c>
      <c r="D1451" s="109">
        <f>'COG-M'!P1292</f>
        <v>0</v>
      </c>
    </row>
    <row r="1452" spans="1:4" x14ac:dyDescent="0.25">
      <c r="C1452">
        <v>13</v>
      </c>
      <c r="D1452" s="109">
        <f>'COG-M'!P1293</f>
        <v>0</v>
      </c>
    </row>
    <row r="1453" spans="1:4" x14ac:dyDescent="0.25">
      <c r="C1453">
        <v>14</v>
      </c>
      <c r="D1453" s="109">
        <f>'COG-M'!P1294</f>
        <v>0</v>
      </c>
    </row>
    <row r="1454" spans="1:4" x14ac:dyDescent="0.25">
      <c r="C1454">
        <v>15</v>
      </c>
      <c r="D1454" s="109">
        <f>'COG-M'!P1295</f>
        <v>0</v>
      </c>
    </row>
    <row r="1455" spans="1:4" x14ac:dyDescent="0.25">
      <c r="C1455">
        <v>16</v>
      </c>
      <c r="D1455" s="109">
        <f>'COG-M'!P1296</f>
        <v>0</v>
      </c>
    </row>
    <row r="1456" spans="1:4" x14ac:dyDescent="0.25">
      <c r="C1456">
        <v>17</v>
      </c>
      <c r="D1456" s="109">
        <f>'COG-M'!P1297</f>
        <v>0</v>
      </c>
    </row>
    <row r="1457" spans="1:4" x14ac:dyDescent="0.25">
      <c r="C1457">
        <v>25</v>
      </c>
      <c r="D1457" s="109">
        <f>'COG-M'!P1298</f>
        <v>0</v>
      </c>
    </row>
    <row r="1458" spans="1:4" x14ac:dyDescent="0.25">
      <c r="C1458">
        <v>26</v>
      </c>
      <c r="D1458" s="109">
        <f>'COG-M'!P1299</f>
        <v>0</v>
      </c>
    </row>
    <row r="1459" spans="1:4" x14ac:dyDescent="0.25">
      <c r="C1459">
        <v>27</v>
      </c>
      <c r="D1459" s="109">
        <f>'COG-M'!P1300</f>
        <v>0</v>
      </c>
    </row>
    <row r="1460" spans="1:4" x14ac:dyDescent="0.25">
      <c r="A1460">
        <v>374</v>
      </c>
      <c r="B1460" t="s">
        <v>182</v>
      </c>
      <c r="C1460">
        <v>11</v>
      </c>
      <c r="D1460" s="109">
        <f>'COG-M'!P1301</f>
        <v>0</v>
      </c>
    </row>
    <row r="1461" spans="1:4" x14ac:dyDescent="0.25">
      <c r="C1461">
        <v>12</v>
      </c>
      <c r="D1461" s="109">
        <f>'COG-M'!P1302</f>
        <v>0</v>
      </c>
    </row>
    <row r="1462" spans="1:4" x14ac:dyDescent="0.25">
      <c r="C1462">
        <v>13</v>
      </c>
      <c r="D1462" s="109">
        <f>'COG-M'!P1303</f>
        <v>0</v>
      </c>
    </row>
    <row r="1463" spans="1:4" x14ac:dyDescent="0.25">
      <c r="C1463">
        <v>14</v>
      </c>
      <c r="D1463" s="109">
        <f>'COG-M'!P1304</f>
        <v>0</v>
      </c>
    </row>
    <row r="1464" spans="1:4" x14ac:dyDescent="0.25">
      <c r="C1464">
        <v>15</v>
      </c>
      <c r="D1464" s="109">
        <f>'COG-M'!P1305</f>
        <v>0</v>
      </c>
    </row>
    <row r="1465" spans="1:4" x14ac:dyDescent="0.25">
      <c r="C1465">
        <v>16</v>
      </c>
      <c r="D1465" s="109">
        <f>'COG-M'!P1306</f>
        <v>0</v>
      </c>
    </row>
    <row r="1466" spans="1:4" x14ac:dyDescent="0.25">
      <c r="C1466">
        <v>17</v>
      </c>
      <c r="D1466" s="109">
        <f>'COG-M'!P1307</f>
        <v>0</v>
      </c>
    </row>
    <row r="1467" spans="1:4" x14ac:dyDescent="0.25">
      <c r="C1467">
        <v>25</v>
      </c>
      <c r="D1467" s="109">
        <f>'COG-M'!P1308</f>
        <v>0</v>
      </c>
    </row>
    <row r="1468" spans="1:4" x14ac:dyDescent="0.25">
      <c r="C1468">
        <v>26</v>
      </c>
      <c r="D1468" s="109">
        <f>'COG-M'!P1309</f>
        <v>0</v>
      </c>
    </row>
    <row r="1469" spans="1:4" x14ac:dyDescent="0.25">
      <c r="C1469">
        <v>27</v>
      </c>
      <c r="D1469" s="109">
        <f>'COG-M'!P1310</f>
        <v>0</v>
      </c>
    </row>
    <row r="1470" spans="1:4" x14ac:dyDescent="0.25">
      <c r="A1470">
        <v>375</v>
      </c>
      <c r="B1470" t="s">
        <v>183</v>
      </c>
      <c r="C1470">
        <v>11</v>
      </c>
      <c r="D1470" s="109">
        <f>'COG-M'!P1311</f>
        <v>0</v>
      </c>
    </row>
    <row r="1471" spans="1:4" x14ac:dyDescent="0.25">
      <c r="C1471">
        <v>12</v>
      </c>
      <c r="D1471" s="109">
        <f>'COG-M'!P1312</f>
        <v>0</v>
      </c>
    </row>
    <row r="1472" spans="1:4" x14ac:dyDescent="0.25">
      <c r="C1472">
        <v>13</v>
      </c>
      <c r="D1472" s="109">
        <f>'COG-M'!P1313</f>
        <v>0</v>
      </c>
    </row>
    <row r="1473" spans="1:4" x14ac:dyDescent="0.25">
      <c r="C1473">
        <v>14</v>
      </c>
      <c r="D1473" s="109">
        <f>'COG-M'!P1314</f>
        <v>0</v>
      </c>
    </row>
    <row r="1474" spans="1:4" x14ac:dyDescent="0.25">
      <c r="C1474">
        <v>15</v>
      </c>
      <c r="D1474" s="109">
        <f>'COG-M'!P1315</f>
        <v>0</v>
      </c>
    </row>
    <row r="1475" spans="1:4" x14ac:dyDescent="0.25">
      <c r="C1475">
        <v>16</v>
      </c>
      <c r="D1475" s="109">
        <f>'COG-M'!P1316</f>
        <v>0</v>
      </c>
    </row>
    <row r="1476" spans="1:4" x14ac:dyDescent="0.25">
      <c r="C1476">
        <v>17</v>
      </c>
      <c r="D1476" s="109">
        <f>'COG-M'!P1317</f>
        <v>0</v>
      </c>
    </row>
    <row r="1477" spans="1:4" x14ac:dyDescent="0.25">
      <c r="C1477">
        <v>25</v>
      </c>
      <c r="D1477" s="109">
        <f>'COG-M'!P1318</f>
        <v>0</v>
      </c>
    </row>
    <row r="1478" spans="1:4" x14ac:dyDescent="0.25">
      <c r="C1478">
        <v>26</v>
      </c>
      <c r="D1478" s="109">
        <f>'COG-M'!P1319</f>
        <v>0</v>
      </c>
    </row>
    <row r="1479" spans="1:4" x14ac:dyDescent="0.25">
      <c r="C1479">
        <v>27</v>
      </c>
      <c r="D1479" s="109">
        <f>'COG-M'!P1320</f>
        <v>0</v>
      </c>
    </row>
    <row r="1480" spans="1:4" x14ac:dyDescent="0.25">
      <c r="A1480">
        <v>376</v>
      </c>
      <c r="B1480" t="s">
        <v>184</v>
      </c>
      <c r="C1480">
        <v>11</v>
      </c>
      <c r="D1480" s="109">
        <f>'COG-M'!P1321</f>
        <v>0</v>
      </c>
    </row>
    <row r="1481" spans="1:4" x14ac:dyDescent="0.25">
      <c r="C1481">
        <v>12</v>
      </c>
      <c r="D1481" s="109">
        <f>'COG-M'!P1322</f>
        <v>0</v>
      </c>
    </row>
    <row r="1482" spans="1:4" x14ac:dyDescent="0.25">
      <c r="C1482">
        <v>13</v>
      </c>
      <c r="D1482" s="109">
        <f>'COG-M'!P1323</f>
        <v>0</v>
      </c>
    </row>
    <row r="1483" spans="1:4" x14ac:dyDescent="0.25">
      <c r="C1483">
        <v>14</v>
      </c>
      <c r="D1483" s="109">
        <f>'COG-M'!P1324</f>
        <v>0</v>
      </c>
    </row>
    <row r="1484" spans="1:4" x14ac:dyDescent="0.25">
      <c r="C1484">
        <v>15</v>
      </c>
      <c r="D1484" s="109">
        <f>'COG-M'!P1325</f>
        <v>0</v>
      </c>
    </row>
    <row r="1485" spans="1:4" x14ac:dyDescent="0.25">
      <c r="C1485">
        <v>16</v>
      </c>
      <c r="D1485" s="109">
        <f>'COG-M'!P1326</f>
        <v>0</v>
      </c>
    </row>
    <row r="1486" spans="1:4" x14ac:dyDescent="0.25">
      <c r="C1486">
        <v>17</v>
      </c>
      <c r="D1486" s="109">
        <f>'COG-M'!P1327</f>
        <v>0</v>
      </c>
    </row>
    <row r="1487" spans="1:4" x14ac:dyDescent="0.25">
      <c r="C1487">
        <v>25</v>
      </c>
      <c r="D1487" s="109">
        <f>'COG-M'!P1328</f>
        <v>0</v>
      </c>
    </row>
    <row r="1488" spans="1:4" x14ac:dyDescent="0.25">
      <c r="C1488">
        <v>26</v>
      </c>
      <c r="D1488" s="109">
        <f>'COG-M'!P1329</f>
        <v>0</v>
      </c>
    </row>
    <row r="1489" spans="1:4" x14ac:dyDescent="0.25">
      <c r="C1489">
        <v>27</v>
      </c>
      <c r="D1489" s="109">
        <f>'COG-M'!P1330</f>
        <v>0</v>
      </c>
    </row>
    <row r="1490" spans="1:4" x14ac:dyDescent="0.25">
      <c r="A1490">
        <v>377</v>
      </c>
      <c r="B1490" t="s">
        <v>185</v>
      </c>
      <c r="C1490">
        <v>11</v>
      </c>
      <c r="D1490" s="109">
        <f>'COG-M'!P1331</f>
        <v>0</v>
      </c>
    </row>
    <row r="1491" spans="1:4" x14ac:dyDescent="0.25">
      <c r="C1491">
        <v>12</v>
      </c>
      <c r="D1491" s="109">
        <f>'COG-M'!P1332</f>
        <v>0</v>
      </c>
    </row>
    <row r="1492" spans="1:4" x14ac:dyDescent="0.25">
      <c r="C1492">
        <v>13</v>
      </c>
      <c r="D1492" s="109">
        <f>'COG-M'!P1333</f>
        <v>0</v>
      </c>
    </row>
    <row r="1493" spans="1:4" x14ac:dyDescent="0.25">
      <c r="C1493">
        <v>14</v>
      </c>
      <c r="D1493" s="109">
        <f>'COG-M'!P1334</f>
        <v>0</v>
      </c>
    </row>
    <row r="1494" spans="1:4" x14ac:dyDescent="0.25">
      <c r="C1494">
        <v>15</v>
      </c>
      <c r="D1494" s="109">
        <f>'COG-M'!P1335</f>
        <v>0</v>
      </c>
    </row>
    <row r="1495" spans="1:4" x14ac:dyDescent="0.25">
      <c r="C1495">
        <v>16</v>
      </c>
      <c r="D1495" s="109">
        <f>'COG-M'!P1336</f>
        <v>0</v>
      </c>
    </row>
    <row r="1496" spans="1:4" x14ac:dyDescent="0.25">
      <c r="C1496">
        <v>17</v>
      </c>
      <c r="D1496" s="109">
        <f>'COG-M'!P1337</f>
        <v>0</v>
      </c>
    </row>
    <row r="1497" spans="1:4" x14ac:dyDescent="0.25">
      <c r="C1497">
        <v>25</v>
      </c>
      <c r="D1497" s="109">
        <f>'COG-M'!P1338</f>
        <v>0</v>
      </c>
    </row>
    <row r="1498" spans="1:4" x14ac:dyDescent="0.25">
      <c r="C1498">
        <v>26</v>
      </c>
      <c r="D1498" s="109">
        <f>'COG-M'!P1339</f>
        <v>0</v>
      </c>
    </row>
    <row r="1499" spans="1:4" x14ac:dyDescent="0.25">
      <c r="C1499">
        <v>27</v>
      </c>
      <c r="D1499" s="109">
        <f>'COG-M'!P1340</f>
        <v>0</v>
      </c>
    </row>
    <row r="1500" spans="1:4" x14ac:dyDescent="0.25">
      <c r="A1500">
        <v>378</v>
      </c>
      <c r="B1500" t="s">
        <v>186</v>
      </c>
      <c r="C1500">
        <v>11</v>
      </c>
      <c r="D1500" s="109">
        <f>'COG-M'!P1341</f>
        <v>0</v>
      </c>
    </row>
    <row r="1501" spans="1:4" x14ac:dyDescent="0.25">
      <c r="C1501">
        <v>12</v>
      </c>
      <c r="D1501" s="109">
        <f>'COG-M'!P1342</f>
        <v>0</v>
      </c>
    </row>
    <row r="1502" spans="1:4" x14ac:dyDescent="0.25">
      <c r="C1502">
        <v>13</v>
      </c>
      <c r="D1502" s="109">
        <f>'COG-M'!P1343</f>
        <v>0</v>
      </c>
    </row>
    <row r="1503" spans="1:4" x14ac:dyDescent="0.25">
      <c r="C1503">
        <v>14</v>
      </c>
      <c r="D1503" s="109">
        <f>'COG-M'!P1344</f>
        <v>0</v>
      </c>
    </row>
    <row r="1504" spans="1:4" x14ac:dyDescent="0.25">
      <c r="C1504">
        <v>15</v>
      </c>
      <c r="D1504" s="109">
        <f>'COG-M'!P1345</f>
        <v>0</v>
      </c>
    </row>
    <row r="1505" spans="1:4" x14ac:dyDescent="0.25">
      <c r="C1505">
        <v>16</v>
      </c>
      <c r="D1505" s="109">
        <f>'COG-M'!P1346</f>
        <v>0</v>
      </c>
    </row>
    <row r="1506" spans="1:4" x14ac:dyDescent="0.25">
      <c r="C1506">
        <v>17</v>
      </c>
      <c r="D1506" s="109">
        <f>'COG-M'!P1347</f>
        <v>0</v>
      </c>
    </row>
    <row r="1507" spans="1:4" x14ac:dyDescent="0.25">
      <c r="C1507">
        <v>25</v>
      </c>
      <c r="D1507" s="109">
        <f>'COG-M'!P1348</f>
        <v>0</v>
      </c>
    </row>
    <row r="1508" spans="1:4" x14ac:dyDescent="0.25">
      <c r="C1508">
        <v>26</v>
      </c>
      <c r="D1508" s="109">
        <f>'COG-M'!P1349</f>
        <v>0</v>
      </c>
    </row>
    <row r="1509" spans="1:4" x14ac:dyDescent="0.25">
      <c r="C1509">
        <v>27</v>
      </c>
      <c r="D1509" s="109">
        <f>'COG-M'!P1350</f>
        <v>0</v>
      </c>
    </row>
    <row r="1510" spans="1:4" x14ac:dyDescent="0.25">
      <c r="A1510">
        <v>379</v>
      </c>
      <c r="B1510" t="s">
        <v>187</v>
      </c>
      <c r="C1510">
        <v>11</v>
      </c>
      <c r="D1510" s="109">
        <f>'COG-M'!P1351</f>
        <v>0</v>
      </c>
    </row>
    <row r="1511" spans="1:4" x14ac:dyDescent="0.25">
      <c r="C1511">
        <v>12</v>
      </c>
      <c r="D1511" s="109">
        <f>'COG-M'!P1352</f>
        <v>0</v>
      </c>
    </row>
    <row r="1512" spans="1:4" x14ac:dyDescent="0.25">
      <c r="C1512">
        <v>13</v>
      </c>
      <c r="D1512" s="109">
        <f>'COG-M'!P1353</f>
        <v>0</v>
      </c>
    </row>
    <row r="1513" spans="1:4" x14ac:dyDescent="0.25">
      <c r="C1513">
        <v>14</v>
      </c>
      <c r="D1513" s="109">
        <f>'COG-M'!P1354</f>
        <v>0</v>
      </c>
    </row>
    <row r="1514" spans="1:4" x14ac:dyDescent="0.25">
      <c r="C1514">
        <v>15</v>
      </c>
      <c r="D1514" s="109">
        <f>'COG-M'!P1355</f>
        <v>0</v>
      </c>
    </row>
    <row r="1515" spans="1:4" x14ac:dyDescent="0.25">
      <c r="C1515">
        <v>16</v>
      </c>
      <c r="D1515" s="109">
        <f>'COG-M'!P1356</f>
        <v>0</v>
      </c>
    </row>
    <row r="1516" spans="1:4" x14ac:dyDescent="0.25">
      <c r="C1516">
        <v>17</v>
      </c>
      <c r="D1516" s="109">
        <f>'COG-M'!P1357</f>
        <v>0</v>
      </c>
    </row>
    <row r="1517" spans="1:4" x14ac:dyDescent="0.25">
      <c r="C1517">
        <v>25</v>
      </c>
      <c r="D1517" s="109">
        <f>'COG-M'!P1358</f>
        <v>0</v>
      </c>
    </row>
    <row r="1518" spans="1:4" x14ac:dyDescent="0.25">
      <c r="C1518">
        <v>26</v>
      </c>
      <c r="D1518" s="109">
        <f>'COG-M'!P1359</f>
        <v>0</v>
      </c>
    </row>
    <row r="1519" spans="1:4" x14ac:dyDescent="0.25">
      <c r="C1519">
        <v>27</v>
      </c>
      <c r="D1519" s="109">
        <f>'COG-M'!P1360</f>
        <v>0</v>
      </c>
    </row>
    <row r="1520" spans="1:4" x14ac:dyDescent="0.25">
      <c r="A1520">
        <v>3800</v>
      </c>
      <c r="B1520" t="s">
        <v>188</v>
      </c>
      <c r="D1520" s="109">
        <f>'COG-M'!P1361</f>
        <v>1400000</v>
      </c>
    </row>
    <row r="1521" spans="1:4" x14ac:dyDescent="0.25">
      <c r="A1521">
        <v>381</v>
      </c>
      <c r="B1521" t="s">
        <v>189</v>
      </c>
      <c r="C1521">
        <v>11</v>
      </c>
      <c r="D1521" s="109">
        <f>'COG-M'!P1362</f>
        <v>0</v>
      </c>
    </row>
    <row r="1522" spans="1:4" x14ac:dyDescent="0.25">
      <c r="C1522">
        <v>12</v>
      </c>
      <c r="D1522" s="109">
        <f>'COG-M'!P1363</f>
        <v>0</v>
      </c>
    </row>
    <row r="1523" spans="1:4" x14ac:dyDescent="0.25">
      <c r="C1523">
        <v>13</v>
      </c>
      <c r="D1523" s="109">
        <f>'COG-M'!P1364</f>
        <v>0</v>
      </c>
    </row>
    <row r="1524" spans="1:4" x14ac:dyDescent="0.25">
      <c r="C1524">
        <v>14</v>
      </c>
      <c r="D1524" s="109">
        <f>'COG-M'!P1365</f>
        <v>0</v>
      </c>
    </row>
    <row r="1525" spans="1:4" x14ac:dyDescent="0.25">
      <c r="C1525">
        <v>15</v>
      </c>
      <c r="D1525" s="109">
        <f>'COG-M'!P1366</f>
        <v>0</v>
      </c>
    </row>
    <row r="1526" spans="1:4" x14ac:dyDescent="0.25">
      <c r="C1526">
        <v>16</v>
      </c>
      <c r="D1526" s="109">
        <f>'COG-M'!P1367</f>
        <v>0</v>
      </c>
    </row>
    <row r="1527" spans="1:4" x14ac:dyDescent="0.25">
      <c r="C1527">
        <v>17</v>
      </c>
      <c r="D1527" s="109">
        <f>'COG-M'!P1368</f>
        <v>0</v>
      </c>
    </row>
    <row r="1528" spans="1:4" x14ac:dyDescent="0.25">
      <c r="C1528">
        <v>25</v>
      </c>
      <c r="D1528" s="109">
        <f>'COG-M'!P1369</f>
        <v>0</v>
      </c>
    </row>
    <row r="1529" spans="1:4" x14ac:dyDescent="0.25">
      <c r="C1529">
        <v>26</v>
      </c>
      <c r="D1529" s="109">
        <f>'COG-M'!P1370</f>
        <v>0</v>
      </c>
    </row>
    <row r="1530" spans="1:4" x14ac:dyDescent="0.25">
      <c r="C1530">
        <v>27</v>
      </c>
      <c r="D1530" s="109">
        <f>'COG-M'!P1371</f>
        <v>0</v>
      </c>
    </row>
    <row r="1531" spans="1:4" x14ac:dyDescent="0.25">
      <c r="A1531">
        <v>382</v>
      </c>
      <c r="B1531" t="s">
        <v>190</v>
      </c>
      <c r="C1531">
        <v>11</v>
      </c>
      <c r="D1531" s="109">
        <f>'COG-M'!P1372</f>
        <v>0</v>
      </c>
    </row>
    <row r="1532" spans="1:4" x14ac:dyDescent="0.25">
      <c r="C1532">
        <v>12</v>
      </c>
      <c r="D1532" s="109">
        <f>'COG-M'!P1373</f>
        <v>0</v>
      </c>
    </row>
    <row r="1533" spans="1:4" x14ac:dyDescent="0.25">
      <c r="C1533">
        <v>13</v>
      </c>
      <c r="D1533" s="109">
        <f>'COG-M'!P1374</f>
        <v>0</v>
      </c>
    </row>
    <row r="1534" spans="1:4" x14ac:dyDescent="0.25">
      <c r="C1534">
        <v>14</v>
      </c>
      <c r="D1534" s="109">
        <f>'COG-M'!P1375</f>
        <v>0</v>
      </c>
    </row>
    <row r="1535" spans="1:4" x14ac:dyDescent="0.25">
      <c r="C1535">
        <v>15</v>
      </c>
      <c r="D1535" s="109">
        <f>'COG-M'!P1376</f>
        <v>1400000</v>
      </c>
    </row>
    <row r="1536" spans="1:4" x14ac:dyDescent="0.25">
      <c r="C1536">
        <v>16</v>
      </c>
      <c r="D1536" s="109">
        <f>'COG-M'!P1377</f>
        <v>0</v>
      </c>
    </row>
    <row r="1537" spans="1:4" x14ac:dyDescent="0.25">
      <c r="C1537">
        <v>17</v>
      </c>
      <c r="D1537" s="109">
        <f>'COG-M'!P1378</f>
        <v>0</v>
      </c>
    </row>
    <row r="1538" spans="1:4" x14ac:dyDescent="0.25">
      <c r="C1538">
        <v>25</v>
      </c>
      <c r="D1538" s="109">
        <f>'COG-M'!P1379</f>
        <v>0</v>
      </c>
    </row>
    <row r="1539" spans="1:4" x14ac:dyDescent="0.25">
      <c r="C1539">
        <v>26</v>
      </c>
      <c r="D1539" s="109">
        <f>'COG-M'!P1380</f>
        <v>0</v>
      </c>
    </row>
    <row r="1540" spans="1:4" x14ac:dyDescent="0.25">
      <c r="C1540">
        <v>27</v>
      </c>
      <c r="D1540" s="109">
        <f>'COG-M'!P1381</f>
        <v>0</v>
      </c>
    </row>
    <row r="1541" spans="1:4" x14ac:dyDescent="0.25">
      <c r="A1541">
        <v>383</v>
      </c>
      <c r="B1541" t="s">
        <v>191</v>
      </c>
      <c r="C1541">
        <v>11</v>
      </c>
      <c r="D1541" s="109">
        <f>'COG-M'!P1382</f>
        <v>0</v>
      </c>
    </row>
    <row r="1542" spans="1:4" x14ac:dyDescent="0.25">
      <c r="C1542">
        <v>12</v>
      </c>
      <c r="D1542" s="109">
        <f>'COG-M'!P1383</f>
        <v>0</v>
      </c>
    </row>
    <row r="1543" spans="1:4" x14ac:dyDescent="0.25">
      <c r="C1543">
        <v>13</v>
      </c>
      <c r="D1543" s="109">
        <f>'COG-M'!P1384</f>
        <v>0</v>
      </c>
    </row>
    <row r="1544" spans="1:4" x14ac:dyDescent="0.25">
      <c r="C1544">
        <v>14</v>
      </c>
      <c r="D1544" s="109">
        <f>'COG-M'!P1385</f>
        <v>0</v>
      </c>
    </row>
    <row r="1545" spans="1:4" x14ac:dyDescent="0.25">
      <c r="C1545">
        <v>15</v>
      </c>
      <c r="D1545" s="109">
        <f>'COG-M'!P1386</f>
        <v>0</v>
      </c>
    </row>
    <row r="1546" spans="1:4" x14ac:dyDescent="0.25">
      <c r="C1546">
        <v>16</v>
      </c>
      <c r="D1546" s="109">
        <f>'COG-M'!P1387</f>
        <v>0</v>
      </c>
    </row>
    <row r="1547" spans="1:4" x14ac:dyDescent="0.25">
      <c r="C1547">
        <v>17</v>
      </c>
      <c r="D1547" s="109">
        <f>'COG-M'!P1388</f>
        <v>0</v>
      </c>
    </row>
    <row r="1548" spans="1:4" x14ac:dyDescent="0.25">
      <c r="C1548">
        <v>25</v>
      </c>
      <c r="D1548" s="109">
        <f>'COG-M'!P1389</f>
        <v>0</v>
      </c>
    </row>
    <row r="1549" spans="1:4" x14ac:dyDescent="0.25">
      <c r="C1549">
        <v>26</v>
      </c>
      <c r="D1549" s="109">
        <f>'COG-M'!P1390</f>
        <v>0</v>
      </c>
    </row>
    <row r="1550" spans="1:4" x14ac:dyDescent="0.25">
      <c r="C1550">
        <v>27</v>
      </c>
      <c r="D1550" s="109">
        <f>'COG-M'!P1391</f>
        <v>0</v>
      </c>
    </row>
    <row r="1551" spans="1:4" x14ac:dyDescent="0.25">
      <c r="A1551">
        <v>384</v>
      </c>
      <c r="B1551" t="s">
        <v>192</v>
      </c>
      <c r="C1551">
        <v>11</v>
      </c>
      <c r="D1551" s="109">
        <f>'COG-M'!P1392</f>
        <v>0</v>
      </c>
    </row>
    <row r="1552" spans="1:4" x14ac:dyDescent="0.25">
      <c r="C1552">
        <v>12</v>
      </c>
      <c r="D1552" s="109">
        <f>'COG-M'!P1393</f>
        <v>0</v>
      </c>
    </row>
    <row r="1553" spans="1:4" x14ac:dyDescent="0.25">
      <c r="C1553">
        <v>13</v>
      </c>
      <c r="D1553" s="109">
        <f>'COG-M'!P1394</f>
        <v>0</v>
      </c>
    </row>
    <row r="1554" spans="1:4" x14ac:dyDescent="0.25">
      <c r="C1554">
        <v>14</v>
      </c>
      <c r="D1554" s="109">
        <f>'COG-M'!P1395</f>
        <v>0</v>
      </c>
    </row>
    <row r="1555" spans="1:4" x14ac:dyDescent="0.25">
      <c r="C1555">
        <v>15</v>
      </c>
      <c r="D1555" s="109">
        <f>'COG-M'!P1396</f>
        <v>0</v>
      </c>
    </row>
    <row r="1556" spans="1:4" x14ac:dyDescent="0.25">
      <c r="C1556">
        <v>16</v>
      </c>
      <c r="D1556" s="109">
        <f>'COG-M'!P1397</f>
        <v>0</v>
      </c>
    </row>
    <row r="1557" spans="1:4" x14ac:dyDescent="0.25">
      <c r="C1557">
        <v>17</v>
      </c>
      <c r="D1557" s="109">
        <f>'COG-M'!P1398</f>
        <v>0</v>
      </c>
    </row>
    <row r="1558" spans="1:4" x14ac:dyDescent="0.25">
      <c r="C1558">
        <v>25</v>
      </c>
      <c r="D1558" s="109">
        <f>'COG-M'!P1399</f>
        <v>0</v>
      </c>
    </row>
    <row r="1559" spans="1:4" x14ac:dyDescent="0.25">
      <c r="C1559">
        <v>26</v>
      </c>
      <c r="D1559" s="109">
        <f>'COG-M'!P1400</f>
        <v>0</v>
      </c>
    </row>
    <row r="1560" spans="1:4" x14ac:dyDescent="0.25">
      <c r="C1560">
        <v>27</v>
      </c>
      <c r="D1560" s="109">
        <f>'COG-M'!P1401</f>
        <v>0</v>
      </c>
    </row>
    <row r="1561" spans="1:4" x14ac:dyDescent="0.25">
      <c r="A1561">
        <v>385</v>
      </c>
      <c r="B1561" t="s">
        <v>193</v>
      </c>
      <c r="C1561">
        <v>11</v>
      </c>
      <c r="D1561" s="109">
        <f>'COG-M'!P1402</f>
        <v>0</v>
      </c>
    </row>
    <row r="1562" spans="1:4" x14ac:dyDescent="0.25">
      <c r="C1562">
        <v>12</v>
      </c>
      <c r="D1562" s="109">
        <f>'COG-M'!P1403</f>
        <v>0</v>
      </c>
    </row>
    <row r="1563" spans="1:4" x14ac:dyDescent="0.25">
      <c r="C1563">
        <v>13</v>
      </c>
      <c r="D1563" s="109">
        <f>'COG-M'!P1404</f>
        <v>0</v>
      </c>
    </row>
    <row r="1564" spans="1:4" x14ac:dyDescent="0.25">
      <c r="C1564">
        <v>14</v>
      </c>
      <c r="D1564" s="109">
        <f>'COG-M'!P1405</f>
        <v>0</v>
      </c>
    </row>
    <row r="1565" spans="1:4" x14ac:dyDescent="0.25">
      <c r="C1565">
        <v>15</v>
      </c>
      <c r="D1565" s="109">
        <f>'COG-M'!P1406</f>
        <v>0</v>
      </c>
    </row>
    <row r="1566" spans="1:4" x14ac:dyDescent="0.25">
      <c r="C1566">
        <v>16</v>
      </c>
      <c r="D1566" s="109">
        <f>'COG-M'!P1407</f>
        <v>0</v>
      </c>
    </row>
    <row r="1567" spans="1:4" x14ac:dyDescent="0.25">
      <c r="C1567">
        <v>17</v>
      </c>
      <c r="D1567" s="109">
        <f>'COG-M'!P1408</f>
        <v>0</v>
      </c>
    </row>
    <row r="1568" spans="1:4" x14ac:dyDescent="0.25">
      <c r="C1568">
        <v>25</v>
      </c>
      <c r="D1568" s="109">
        <f>'COG-M'!P1409</f>
        <v>0</v>
      </c>
    </row>
    <row r="1569" spans="1:4" x14ac:dyDescent="0.25">
      <c r="C1569">
        <v>26</v>
      </c>
      <c r="D1569" s="109">
        <f>'COG-M'!P1410</f>
        <v>0</v>
      </c>
    </row>
    <row r="1570" spans="1:4" x14ac:dyDescent="0.25">
      <c r="C1570">
        <v>27</v>
      </c>
      <c r="D1570" s="109">
        <f>'COG-M'!P1411</f>
        <v>0</v>
      </c>
    </row>
    <row r="1571" spans="1:4" x14ac:dyDescent="0.25">
      <c r="A1571">
        <v>3900</v>
      </c>
      <c r="B1571" t="s">
        <v>194</v>
      </c>
      <c r="D1571" s="109">
        <f>'COG-M'!P1412</f>
        <v>2484000</v>
      </c>
    </row>
    <row r="1572" spans="1:4" x14ac:dyDescent="0.25">
      <c r="A1572">
        <v>391</v>
      </c>
      <c r="B1572" t="s">
        <v>195</v>
      </c>
      <c r="C1572">
        <v>11</v>
      </c>
      <c r="D1572" s="109">
        <f>'COG-M'!P1413</f>
        <v>0</v>
      </c>
    </row>
    <row r="1573" spans="1:4" x14ac:dyDescent="0.25">
      <c r="C1573">
        <v>12</v>
      </c>
      <c r="D1573" s="109">
        <f>'COG-M'!P1414</f>
        <v>0</v>
      </c>
    </row>
    <row r="1574" spans="1:4" x14ac:dyDescent="0.25">
      <c r="C1574">
        <v>13</v>
      </c>
      <c r="D1574" s="109">
        <f>'COG-M'!P1415</f>
        <v>0</v>
      </c>
    </row>
    <row r="1575" spans="1:4" x14ac:dyDescent="0.25">
      <c r="C1575">
        <v>14</v>
      </c>
      <c r="D1575" s="109">
        <f>'COG-M'!P1416</f>
        <v>0</v>
      </c>
    </row>
    <row r="1576" spans="1:4" x14ac:dyDescent="0.25">
      <c r="C1576">
        <v>15</v>
      </c>
      <c r="D1576" s="109">
        <f>'COG-M'!P1417</f>
        <v>0</v>
      </c>
    </row>
    <row r="1577" spans="1:4" x14ac:dyDescent="0.25">
      <c r="C1577">
        <v>16</v>
      </c>
      <c r="D1577" s="109">
        <f>'COG-M'!P1418</f>
        <v>0</v>
      </c>
    </row>
    <row r="1578" spans="1:4" x14ac:dyDescent="0.25">
      <c r="C1578">
        <v>17</v>
      </c>
      <c r="D1578" s="109">
        <f>'COG-M'!P1419</f>
        <v>0</v>
      </c>
    </row>
    <row r="1579" spans="1:4" x14ac:dyDescent="0.25">
      <c r="C1579">
        <v>25</v>
      </c>
      <c r="D1579" s="109">
        <f>'COG-M'!P1420</f>
        <v>0</v>
      </c>
    </row>
    <row r="1580" spans="1:4" x14ac:dyDescent="0.25">
      <c r="C1580">
        <v>26</v>
      </c>
      <c r="D1580" s="109">
        <f>'COG-M'!P1421</f>
        <v>0</v>
      </c>
    </row>
    <row r="1581" spans="1:4" x14ac:dyDescent="0.25">
      <c r="C1581">
        <v>27</v>
      </c>
      <c r="D1581" s="109">
        <f>'COG-M'!P1422</f>
        <v>0</v>
      </c>
    </row>
    <row r="1582" spans="1:4" x14ac:dyDescent="0.25">
      <c r="A1582">
        <v>392</v>
      </c>
      <c r="B1582" t="s">
        <v>196</v>
      </c>
      <c r="C1582">
        <v>11</v>
      </c>
      <c r="D1582" s="109">
        <f>'COG-M'!P1423</f>
        <v>0</v>
      </c>
    </row>
    <row r="1583" spans="1:4" x14ac:dyDescent="0.25">
      <c r="C1583">
        <v>12</v>
      </c>
      <c r="D1583" s="109">
        <f>'COG-M'!P1424</f>
        <v>0</v>
      </c>
    </row>
    <row r="1584" spans="1:4" x14ac:dyDescent="0.25">
      <c r="C1584">
        <v>13</v>
      </c>
      <c r="D1584" s="109">
        <f>'COG-M'!P1425</f>
        <v>0</v>
      </c>
    </row>
    <row r="1585" spans="1:4" x14ac:dyDescent="0.25">
      <c r="C1585">
        <v>14</v>
      </c>
      <c r="D1585" s="109">
        <f>'COG-M'!P1426</f>
        <v>0</v>
      </c>
    </row>
    <row r="1586" spans="1:4" x14ac:dyDescent="0.25">
      <c r="C1586">
        <v>15</v>
      </c>
      <c r="D1586" s="109">
        <f>'COG-M'!P1427</f>
        <v>480000</v>
      </c>
    </row>
    <row r="1587" spans="1:4" x14ac:dyDescent="0.25">
      <c r="C1587">
        <v>16</v>
      </c>
      <c r="D1587" s="109">
        <f>'COG-M'!P1428</f>
        <v>0</v>
      </c>
    </row>
    <row r="1588" spans="1:4" x14ac:dyDescent="0.25">
      <c r="C1588">
        <v>17</v>
      </c>
      <c r="D1588" s="109">
        <f>'COG-M'!P1429</f>
        <v>0</v>
      </c>
    </row>
    <row r="1589" spans="1:4" x14ac:dyDescent="0.25">
      <c r="C1589">
        <v>25</v>
      </c>
      <c r="D1589" s="109">
        <f>'COG-M'!P1430</f>
        <v>0</v>
      </c>
    </row>
    <row r="1590" spans="1:4" x14ac:dyDescent="0.25">
      <c r="C1590">
        <v>26</v>
      </c>
      <c r="D1590" s="109">
        <f>'COG-M'!P1431</f>
        <v>0</v>
      </c>
    </row>
    <row r="1591" spans="1:4" x14ac:dyDescent="0.25">
      <c r="C1591">
        <v>27</v>
      </c>
      <c r="D1591" s="109">
        <f>'COG-M'!P1432</f>
        <v>0</v>
      </c>
    </row>
    <row r="1592" spans="1:4" x14ac:dyDescent="0.25">
      <c r="A1592">
        <v>393</v>
      </c>
      <c r="B1592" t="s">
        <v>197</v>
      </c>
      <c r="C1592">
        <v>11</v>
      </c>
      <c r="D1592" s="109">
        <f>'COG-M'!P1433</f>
        <v>0</v>
      </c>
    </row>
    <row r="1593" spans="1:4" x14ac:dyDescent="0.25">
      <c r="C1593">
        <v>12</v>
      </c>
      <c r="D1593" s="109">
        <f>'COG-M'!P1434</f>
        <v>0</v>
      </c>
    </row>
    <row r="1594" spans="1:4" x14ac:dyDescent="0.25">
      <c r="C1594">
        <v>13</v>
      </c>
      <c r="D1594" s="109">
        <f>'COG-M'!P1435</f>
        <v>0</v>
      </c>
    </row>
    <row r="1595" spans="1:4" x14ac:dyDescent="0.25">
      <c r="C1595">
        <v>14</v>
      </c>
      <c r="D1595" s="109">
        <f>'COG-M'!P1436</f>
        <v>0</v>
      </c>
    </row>
    <row r="1596" spans="1:4" x14ac:dyDescent="0.25">
      <c r="C1596">
        <v>15</v>
      </c>
      <c r="D1596" s="109">
        <f>'COG-M'!P1437</f>
        <v>0</v>
      </c>
    </row>
    <row r="1597" spans="1:4" x14ac:dyDescent="0.25">
      <c r="C1597">
        <v>16</v>
      </c>
      <c r="D1597" s="109">
        <f>'COG-M'!P1438</f>
        <v>0</v>
      </c>
    </row>
    <row r="1598" spans="1:4" x14ac:dyDescent="0.25">
      <c r="C1598">
        <v>17</v>
      </c>
      <c r="D1598" s="109">
        <f>'COG-M'!P1439</f>
        <v>0</v>
      </c>
    </row>
    <row r="1599" spans="1:4" x14ac:dyDescent="0.25">
      <c r="C1599">
        <v>25</v>
      </c>
      <c r="D1599" s="109">
        <f>'COG-M'!P1440</f>
        <v>0</v>
      </c>
    </row>
    <row r="1600" spans="1:4" x14ac:dyDescent="0.25">
      <c r="C1600">
        <v>26</v>
      </c>
      <c r="D1600" s="109">
        <f>'COG-M'!P1441</f>
        <v>0</v>
      </c>
    </row>
    <row r="1601" spans="1:4" x14ac:dyDescent="0.25">
      <c r="C1601">
        <v>27</v>
      </c>
      <c r="D1601" s="109">
        <f>'COG-M'!P1442</f>
        <v>0</v>
      </c>
    </row>
    <row r="1602" spans="1:4" x14ac:dyDescent="0.25">
      <c r="A1602">
        <v>394</v>
      </c>
      <c r="B1602" t="s">
        <v>198</v>
      </c>
      <c r="C1602">
        <v>11</v>
      </c>
      <c r="D1602" s="109">
        <f>'COG-M'!P1443</f>
        <v>0</v>
      </c>
    </row>
    <row r="1603" spans="1:4" x14ac:dyDescent="0.25">
      <c r="C1603">
        <v>12</v>
      </c>
      <c r="D1603" s="109">
        <f>'COG-M'!P1444</f>
        <v>0</v>
      </c>
    </row>
    <row r="1604" spans="1:4" x14ac:dyDescent="0.25">
      <c r="C1604">
        <v>13</v>
      </c>
      <c r="D1604" s="109">
        <f>'COG-M'!P1445</f>
        <v>0</v>
      </c>
    </row>
    <row r="1605" spans="1:4" x14ac:dyDescent="0.25">
      <c r="C1605">
        <v>14</v>
      </c>
      <c r="D1605" s="109">
        <f>'COG-M'!P1446</f>
        <v>0</v>
      </c>
    </row>
    <row r="1606" spans="1:4" x14ac:dyDescent="0.25">
      <c r="C1606">
        <v>15</v>
      </c>
      <c r="D1606" s="109">
        <f>'COG-M'!P1447</f>
        <v>1800000</v>
      </c>
    </row>
    <row r="1607" spans="1:4" x14ac:dyDescent="0.25">
      <c r="C1607">
        <v>16</v>
      </c>
      <c r="D1607" s="109">
        <f>'COG-M'!P1448</f>
        <v>0</v>
      </c>
    </row>
    <row r="1608" spans="1:4" x14ac:dyDescent="0.25">
      <c r="C1608">
        <v>17</v>
      </c>
      <c r="D1608" s="109">
        <f>'COG-M'!P1449</f>
        <v>0</v>
      </c>
    </row>
    <row r="1609" spans="1:4" x14ac:dyDescent="0.25">
      <c r="C1609">
        <v>25</v>
      </c>
      <c r="D1609" s="109">
        <f>'COG-M'!P1450</f>
        <v>0</v>
      </c>
    </row>
    <row r="1610" spans="1:4" x14ac:dyDescent="0.25">
      <c r="C1610">
        <v>26</v>
      </c>
      <c r="D1610" s="109">
        <f>'COG-M'!P1451</f>
        <v>0</v>
      </c>
    </row>
    <row r="1611" spans="1:4" x14ac:dyDescent="0.25">
      <c r="C1611">
        <v>27</v>
      </c>
      <c r="D1611" s="109">
        <f>'COG-M'!P1452</f>
        <v>0</v>
      </c>
    </row>
    <row r="1612" spans="1:4" x14ac:dyDescent="0.25">
      <c r="A1612">
        <v>395</v>
      </c>
      <c r="B1612" t="s">
        <v>199</v>
      </c>
      <c r="C1612">
        <v>11</v>
      </c>
      <c r="D1612" s="109">
        <f>'COG-M'!P1453</f>
        <v>0</v>
      </c>
    </row>
    <row r="1613" spans="1:4" x14ac:dyDescent="0.25">
      <c r="C1613">
        <v>12</v>
      </c>
      <c r="D1613" s="109">
        <f>'COG-M'!P1454</f>
        <v>0</v>
      </c>
    </row>
    <row r="1614" spans="1:4" x14ac:dyDescent="0.25">
      <c r="C1614">
        <v>13</v>
      </c>
      <c r="D1614" s="109">
        <f>'COG-M'!P1455</f>
        <v>0</v>
      </c>
    </row>
    <row r="1615" spans="1:4" x14ac:dyDescent="0.25">
      <c r="C1615">
        <v>14</v>
      </c>
      <c r="D1615" s="109">
        <f>'COG-M'!P1456</f>
        <v>0</v>
      </c>
    </row>
    <row r="1616" spans="1:4" x14ac:dyDescent="0.25">
      <c r="C1616">
        <v>15</v>
      </c>
      <c r="D1616" s="109">
        <f>'COG-M'!P1457</f>
        <v>48000</v>
      </c>
    </row>
    <row r="1617" spans="1:4" x14ac:dyDescent="0.25">
      <c r="C1617">
        <v>16</v>
      </c>
      <c r="D1617" s="109">
        <f>'COG-M'!P1458</f>
        <v>0</v>
      </c>
    </row>
    <row r="1618" spans="1:4" x14ac:dyDescent="0.25">
      <c r="C1618">
        <v>17</v>
      </c>
      <c r="D1618" s="109">
        <f>'COG-M'!P1459</f>
        <v>0</v>
      </c>
    </row>
    <row r="1619" spans="1:4" x14ac:dyDescent="0.25">
      <c r="C1619">
        <v>25</v>
      </c>
      <c r="D1619" s="109">
        <f>'COG-M'!P1460</f>
        <v>0</v>
      </c>
    </row>
    <row r="1620" spans="1:4" x14ac:dyDescent="0.25">
      <c r="C1620">
        <v>26</v>
      </c>
      <c r="D1620" s="109">
        <f>'COG-M'!P1461</f>
        <v>0</v>
      </c>
    </row>
    <row r="1621" spans="1:4" x14ac:dyDescent="0.25">
      <c r="C1621">
        <v>27</v>
      </c>
      <c r="D1621" s="109">
        <f>'COG-M'!P1462</f>
        <v>0</v>
      </c>
    </row>
    <row r="1622" spans="1:4" x14ac:dyDescent="0.25">
      <c r="A1622">
        <v>396</v>
      </c>
      <c r="B1622" t="s">
        <v>200</v>
      </c>
      <c r="C1622">
        <v>11</v>
      </c>
      <c r="D1622" s="109">
        <f>'COG-M'!P1463</f>
        <v>0</v>
      </c>
    </row>
    <row r="1623" spans="1:4" x14ac:dyDescent="0.25">
      <c r="C1623">
        <v>12</v>
      </c>
      <c r="D1623" s="109">
        <f>'COG-M'!P1464</f>
        <v>0</v>
      </c>
    </row>
    <row r="1624" spans="1:4" x14ac:dyDescent="0.25">
      <c r="C1624">
        <v>13</v>
      </c>
      <c r="D1624" s="109">
        <f>'COG-M'!P1465</f>
        <v>0</v>
      </c>
    </row>
    <row r="1625" spans="1:4" x14ac:dyDescent="0.25">
      <c r="C1625">
        <v>14</v>
      </c>
      <c r="D1625" s="109">
        <f>'COG-M'!P1466</f>
        <v>0</v>
      </c>
    </row>
    <row r="1626" spans="1:4" x14ac:dyDescent="0.25">
      <c r="C1626">
        <v>15</v>
      </c>
      <c r="D1626" s="109">
        <f>'COG-M'!P1467</f>
        <v>0</v>
      </c>
    </row>
    <row r="1627" spans="1:4" x14ac:dyDescent="0.25">
      <c r="C1627">
        <v>16</v>
      </c>
      <c r="D1627" s="109">
        <f>'COG-M'!P1468</f>
        <v>0</v>
      </c>
    </row>
    <row r="1628" spans="1:4" x14ac:dyDescent="0.25">
      <c r="C1628">
        <v>17</v>
      </c>
      <c r="D1628" s="109">
        <f>'COG-M'!P1469</f>
        <v>0</v>
      </c>
    </row>
    <row r="1629" spans="1:4" x14ac:dyDescent="0.25">
      <c r="C1629">
        <v>25</v>
      </c>
      <c r="D1629" s="109">
        <f>'COG-M'!P1470</f>
        <v>0</v>
      </c>
    </row>
    <row r="1630" spans="1:4" x14ac:dyDescent="0.25">
      <c r="C1630">
        <v>26</v>
      </c>
      <c r="D1630" s="109">
        <f>'COG-M'!P1471</f>
        <v>0</v>
      </c>
    </row>
    <row r="1631" spans="1:4" x14ac:dyDescent="0.25">
      <c r="C1631">
        <v>27</v>
      </c>
      <c r="D1631" s="109">
        <f>'COG-M'!P1472</f>
        <v>0</v>
      </c>
    </row>
    <row r="1632" spans="1:4" x14ac:dyDescent="0.25">
      <c r="A1632">
        <v>397</v>
      </c>
      <c r="B1632" t="s">
        <v>201</v>
      </c>
      <c r="D1632" s="109">
        <f>'COG-M'!P1473</f>
        <v>0</v>
      </c>
    </row>
    <row r="1633" spans="1:4" x14ac:dyDescent="0.25">
      <c r="A1633">
        <v>398</v>
      </c>
      <c r="B1633" t="s">
        <v>202</v>
      </c>
      <c r="C1633">
        <v>11</v>
      </c>
      <c r="D1633" s="109">
        <f>'COG-M'!P1474</f>
        <v>0</v>
      </c>
    </row>
    <row r="1634" spans="1:4" x14ac:dyDescent="0.25">
      <c r="C1634">
        <v>12</v>
      </c>
      <c r="D1634" s="109">
        <f>'COG-M'!P1475</f>
        <v>0</v>
      </c>
    </row>
    <row r="1635" spans="1:4" x14ac:dyDescent="0.25">
      <c r="C1635">
        <v>13</v>
      </c>
      <c r="D1635" s="109">
        <f>'COG-M'!P1476</f>
        <v>0</v>
      </c>
    </row>
    <row r="1636" spans="1:4" x14ac:dyDescent="0.25">
      <c r="C1636">
        <v>14</v>
      </c>
      <c r="D1636" s="109">
        <f>'COG-M'!P1477</f>
        <v>0</v>
      </c>
    </row>
    <row r="1637" spans="1:4" x14ac:dyDescent="0.25">
      <c r="C1637">
        <v>15</v>
      </c>
      <c r="D1637" s="109">
        <f>'COG-M'!P1478</f>
        <v>0</v>
      </c>
    </row>
    <row r="1638" spans="1:4" x14ac:dyDescent="0.25">
      <c r="C1638">
        <v>16</v>
      </c>
      <c r="D1638" s="109">
        <f>'COG-M'!P1479</f>
        <v>0</v>
      </c>
    </row>
    <row r="1639" spans="1:4" x14ac:dyDescent="0.25">
      <c r="C1639">
        <v>17</v>
      </c>
      <c r="D1639" s="109">
        <f>'COG-M'!P1480</f>
        <v>0</v>
      </c>
    </row>
    <row r="1640" spans="1:4" x14ac:dyDescent="0.25">
      <c r="C1640">
        <v>25</v>
      </c>
      <c r="D1640" s="109">
        <f>'COG-M'!P1481</f>
        <v>0</v>
      </c>
    </row>
    <row r="1641" spans="1:4" x14ac:dyDescent="0.25">
      <c r="C1641">
        <v>26</v>
      </c>
      <c r="D1641" s="109">
        <f>'COG-M'!P1482</f>
        <v>0</v>
      </c>
    </row>
    <row r="1642" spans="1:4" x14ac:dyDescent="0.25">
      <c r="C1642">
        <v>27</v>
      </c>
      <c r="D1642" s="109">
        <f>'COG-M'!P1483</f>
        <v>0</v>
      </c>
    </row>
    <row r="1643" spans="1:4" x14ac:dyDescent="0.25">
      <c r="A1643">
        <v>399</v>
      </c>
      <c r="B1643" t="s">
        <v>203</v>
      </c>
      <c r="C1643">
        <v>11</v>
      </c>
      <c r="D1643" s="109">
        <f>'COG-M'!P1484</f>
        <v>0</v>
      </c>
    </row>
    <row r="1644" spans="1:4" x14ac:dyDescent="0.25">
      <c r="C1644">
        <v>12</v>
      </c>
      <c r="D1644" s="109">
        <f>'COG-M'!P1485</f>
        <v>0</v>
      </c>
    </row>
    <row r="1645" spans="1:4" x14ac:dyDescent="0.25">
      <c r="C1645">
        <v>13</v>
      </c>
      <c r="D1645" s="109">
        <f>'COG-M'!P1486</f>
        <v>0</v>
      </c>
    </row>
    <row r="1646" spans="1:4" x14ac:dyDescent="0.25">
      <c r="C1646">
        <v>14</v>
      </c>
      <c r="D1646" s="109">
        <f>'COG-M'!P1487</f>
        <v>0</v>
      </c>
    </row>
    <row r="1647" spans="1:4" x14ac:dyDescent="0.25">
      <c r="C1647">
        <v>15</v>
      </c>
      <c r="D1647" s="109">
        <f>'COG-M'!P1488</f>
        <v>156000</v>
      </c>
    </row>
    <row r="1648" spans="1:4" x14ac:dyDescent="0.25">
      <c r="C1648">
        <v>16</v>
      </c>
      <c r="D1648" s="109">
        <f>'COG-M'!P1489</f>
        <v>0</v>
      </c>
    </row>
    <row r="1649" spans="1:4" x14ac:dyDescent="0.25">
      <c r="C1649">
        <v>17</v>
      </c>
      <c r="D1649" s="109">
        <f>'COG-M'!P1490</f>
        <v>0</v>
      </c>
    </row>
    <row r="1650" spans="1:4" x14ac:dyDescent="0.25">
      <c r="C1650">
        <v>25</v>
      </c>
      <c r="D1650" s="109">
        <f>'COG-M'!P1491</f>
        <v>0</v>
      </c>
    </row>
    <row r="1651" spans="1:4" x14ac:dyDescent="0.25">
      <c r="C1651">
        <v>26</v>
      </c>
      <c r="D1651" s="109">
        <f>'COG-M'!P1492</f>
        <v>0</v>
      </c>
    </row>
    <row r="1652" spans="1:4" x14ac:dyDescent="0.25">
      <c r="C1652">
        <v>27</v>
      </c>
      <c r="D1652" s="109">
        <f>'COG-M'!P1493</f>
        <v>0</v>
      </c>
    </row>
    <row r="1653" spans="1:4" x14ac:dyDescent="0.25">
      <c r="A1653">
        <v>4000</v>
      </c>
      <c r="B1653" t="s">
        <v>204</v>
      </c>
      <c r="D1653" s="109">
        <f>'COG-M'!P1494</f>
        <v>11880000</v>
      </c>
    </row>
    <row r="1654" spans="1:4" x14ac:dyDescent="0.25">
      <c r="A1654">
        <v>4100</v>
      </c>
      <c r="B1654" t="s">
        <v>205</v>
      </c>
      <c r="D1654" s="109">
        <f>'COG-M'!P1495</f>
        <v>0</v>
      </c>
    </row>
    <row r="1655" spans="1:4" x14ac:dyDescent="0.25">
      <c r="A1655">
        <v>411</v>
      </c>
      <c r="B1655" t="s">
        <v>206</v>
      </c>
      <c r="D1655" s="109">
        <f>'COG-M'!P1496</f>
        <v>0</v>
      </c>
    </row>
    <row r="1656" spans="1:4" x14ac:dyDescent="0.25">
      <c r="A1656">
        <v>412</v>
      </c>
      <c r="B1656" t="s">
        <v>207</v>
      </c>
      <c r="D1656" s="109">
        <f>'COG-M'!P1497</f>
        <v>0</v>
      </c>
    </row>
    <row r="1657" spans="1:4" x14ac:dyDescent="0.25">
      <c r="A1657">
        <v>413</v>
      </c>
      <c r="B1657" t="s">
        <v>208</v>
      </c>
      <c r="D1657" s="109">
        <f>'COG-M'!P1498</f>
        <v>0</v>
      </c>
    </row>
    <row r="1658" spans="1:4" x14ac:dyDescent="0.25">
      <c r="A1658">
        <v>414</v>
      </c>
      <c r="B1658" t="s">
        <v>209</v>
      </c>
      <c r="D1658" s="109">
        <f>'COG-M'!P1499</f>
        <v>0</v>
      </c>
    </row>
    <row r="1659" spans="1:4" x14ac:dyDescent="0.25">
      <c r="A1659">
        <v>415</v>
      </c>
      <c r="B1659" t="s">
        <v>210</v>
      </c>
      <c r="C1659">
        <v>11</v>
      </c>
      <c r="D1659" s="109">
        <f>'COG-M'!P1500</f>
        <v>0</v>
      </c>
    </row>
    <row r="1660" spans="1:4" x14ac:dyDescent="0.25">
      <c r="C1660">
        <v>12</v>
      </c>
      <c r="D1660" s="109">
        <f>'COG-M'!P1501</f>
        <v>0</v>
      </c>
    </row>
    <row r="1661" spans="1:4" x14ac:dyDescent="0.25">
      <c r="C1661">
        <v>13</v>
      </c>
      <c r="D1661" s="109">
        <f>'COG-M'!P1502</f>
        <v>0</v>
      </c>
    </row>
    <row r="1662" spans="1:4" x14ac:dyDescent="0.25">
      <c r="C1662">
        <v>14</v>
      </c>
      <c r="D1662" s="109">
        <f>'COG-M'!P1503</f>
        <v>0</v>
      </c>
    </row>
    <row r="1663" spans="1:4" x14ac:dyDescent="0.25">
      <c r="C1663">
        <v>15</v>
      </c>
      <c r="D1663" s="109">
        <f>'COG-M'!P1504</f>
        <v>0</v>
      </c>
    </row>
    <row r="1664" spans="1:4" x14ac:dyDescent="0.25">
      <c r="C1664">
        <v>16</v>
      </c>
      <c r="D1664" s="109">
        <f>'COG-M'!P1505</f>
        <v>0</v>
      </c>
    </row>
    <row r="1665" spans="1:4" x14ac:dyDescent="0.25">
      <c r="C1665">
        <v>17</v>
      </c>
      <c r="D1665" s="109">
        <f>'COG-M'!P1506</f>
        <v>0</v>
      </c>
    </row>
    <row r="1666" spans="1:4" x14ac:dyDescent="0.25">
      <c r="C1666">
        <v>25</v>
      </c>
      <c r="D1666" s="109">
        <f>'COG-M'!P1507</f>
        <v>0</v>
      </c>
    </row>
    <row r="1667" spans="1:4" x14ac:dyDescent="0.25">
      <c r="C1667">
        <v>26</v>
      </c>
      <c r="D1667" s="109">
        <f>'COG-M'!P1508</f>
        <v>0</v>
      </c>
    </row>
    <row r="1668" spans="1:4" x14ac:dyDescent="0.25">
      <c r="C1668">
        <v>27</v>
      </c>
      <c r="D1668" s="109">
        <f>'COG-M'!P1509</f>
        <v>0</v>
      </c>
    </row>
    <row r="1669" spans="1:4" x14ac:dyDescent="0.25">
      <c r="A1669">
        <v>416</v>
      </c>
      <c r="B1669" t="s">
        <v>211</v>
      </c>
      <c r="D1669" s="109">
        <f>'COG-M'!P1510</f>
        <v>0</v>
      </c>
    </row>
    <row r="1670" spans="1:4" x14ac:dyDescent="0.25">
      <c r="A1670">
        <v>417</v>
      </c>
      <c r="B1670" t="s">
        <v>212</v>
      </c>
      <c r="C1670">
        <v>11</v>
      </c>
      <c r="D1670" s="109">
        <f>'COG-M'!P1511</f>
        <v>0</v>
      </c>
    </row>
    <row r="1671" spans="1:4" x14ac:dyDescent="0.25">
      <c r="C1671">
        <v>12</v>
      </c>
      <c r="D1671" s="109">
        <f>'COG-M'!P1512</f>
        <v>0</v>
      </c>
    </row>
    <row r="1672" spans="1:4" x14ac:dyDescent="0.25">
      <c r="C1672">
        <v>13</v>
      </c>
      <c r="D1672" s="109">
        <f>'COG-M'!P1513</f>
        <v>0</v>
      </c>
    </row>
    <row r="1673" spans="1:4" x14ac:dyDescent="0.25">
      <c r="C1673">
        <v>14</v>
      </c>
      <c r="D1673" s="109">
        <f>'COG-M'!P1514</f>
        <v>0</v>
      </c>
    </row>
    <row r="1674" spans="1:4" x14ac:dyDescent="0.25">
      <c r="C1674">
        <v>15</v>
      </c>
      <c r="D1674" s="109">
        <f>'COG-M'!P1515</f>
        <v>0</v>
      </c>
    </row>
    <row r="1675" spans="1:4" x14ac:dyDescent="0.25">
      <c r="C1675">
        <v>16</v>
      </c>
      <c r="D1675" s="109">
        <f>'COG-M'!P1516</f>
        <v>0</v>
      </c>
    </row>
    <row r="1676" spans="1:4" x14ac:dyDescent="0.25">
      <c r="C1676">
        <v>17</v>
      </c>
      <c r="D1676" s="109">
        <f>'COG-M'!P1517</f>
        <v>0</v>
      </c>
    </row>
    <row r="1677" spans="1:4" x14ac:dyDescent="0.25">
      <c r="C1677">
        <v>25</v>
      </c>
      <c r="D1677" s="109">
        <f>'COG-M'!P1518</f>
        <v>0</v>
      </c>
    </row>
    <row r="1678" spans="1:4" x14ac:dyDescent="0.25">
      <c r="C1678">
        <v>26</v>
      </c>
      <c r="D1678" s="109">
        <f>'COG-M'!P1519</f>
        <v>0</v>
      </c>
    </row>
    <row r="1679" spans="1:4" x14ac:dyDescent="0.25">
      <c r="C1679">
        <v>27</v>
      </c>
      <c r="D1679" s="109">
        <f>'COG-M'!P1520</f>
        <v>0</v>
      </c>
    </row>
    <row r="1680" spans="1:4" x14ac:dyDescent="0.25">
      <c r="A1680">
        <v>418</v>
      </c>
      <c r="B1680" t="s">
        <v>213</v>
      </c>
      <c r="D1680" s="109">
        <f>'COG-M'!P1521</f>
        <v>0</v>
      </c>
    </row>
    <row r="1681" spans="1:4" x14ac:dyDescent="0.25">
      <c r="A1681">
        <v>419</v>
      </c>
      <c r="B1681" t="s">
        <v>214</v>
      </c>
      <c r="D1681" s="109">
        <f>'COG-M'!P1522</f>
        <v>0</v>
      </c>
    </row>
    <row r="1682" spans="1:4" x14ac:dyDescent="0.25">
      <c r="A1682">
        <v>4200</v>
      </c>
      <c r="B1682" t="s">
        <v>618</v>
      </c>
      <c r="D1682" s="109">
        <f>'COG-M'!P1523</f>
        <v>0</v>
      </c>
    </row>
    <row r="1683" spans="1:4" x14ac:dyDescent="0.25">
      <c r="A1683">
        <v>421</v>
      </c>
      <c r="B1683" t="s">
        <v>215</v>
      </c>
      <c r="C1683">
        <v>11</v>
      </c>
      <c r="D1683" s="109">
        <f>'COG-M'!P1524</f>
        <v>0</v>
      </c>
    </row>
    <row r="1684" spans="1:4" x14ac:dyDescent="0.25">
      <c r="C1684">
        <v>12</v>
      </c>
      <c r="D1684" s="109">
        <f>'COG-M'!P1525</f>
        <v>0</v>
      </c>
    </row>
    <row r="1685" spans="1:4" x14ac:dyDescent="0.25">
      <c r="C1685">
        <v>13</v>
      </c>
      <c r="D1685" s="109">
        <f>'COG-M'!P1526</f>
        <v>0</v>
      </c>
    </row>
    <row r="1686" spans="1:4" x14ac:dyDescent="0.25">
      <c r="C1686">
        <v>14</v>
      </c>
      <c r="D1686" s="109">
        <f>'COG-M'!P1527</f>
        <v>0</v>
      </c>
    </row>
    <row r="1687" spans="1:4" x14ac:dyDescent="0.25">
      <c r="C1687">
        <v>15</v>
      </c>
      <c r="D1687" s="109">
        <f>'COG-M'!P1528</f>
        <v>0</v>
      </c>
    </row>
    <row r="1688" spans="1:4" x14ac:dyDescent="0.25">
      <c r="C1688">
        <v>16</v>
      </c>
      <c r="D1688" s="109">
        <f>'COG-M'!P1529</f>
        <v>0</v>
      </c>
    </row>
    <row r="1689" spans="1:4" x14ac:dyDescent="0.25">
      <c r="C1689">
        <v>17</v>
      </c>
      <c r="D1689" s="109">
        <f>'COG-M'!P1530</f>
        <v>0</v>
      </c>
    </row>
    <row r="1690" spans="1:4" x14ac:dyDescent="0.25">
      <c r="C1690">
        <v>25</v>
      </c>
      <c r="D1690" s="109">
        <f>'COG-M'!P1531</f>
        <v>0</v>
      </c>
    </row>
    <row r="1691" spans="1:4" x14ac:dyDescent="0.25">
      <c r="C1691">
        <v>26</v>
      </c>
      <c r="D1691" s="109">
        <f>'COG-M'!P1532</f>
        <v>0</v>
      </c>
    </row>
    <row r="1692" spans="1:4" x14ac:dyDescent="0.25">
      <c r="C1692">
        <v>27</v>
      </c>
      <c r="D1692" s="109">
        <f>'COG-M'!P1533</f>
        <v>0</v>
      </c>
    </row>
    <row r="1693" spans="1:4" x14ac:dyDescent="0.25">
      <c r="A1693">
        <v>422</v>
      </c>
      <c r="B1693" t="s">
        <v>216</v>
      </c>
      <c r="D1693" s="109">
        <f>'COG-M'!P1534</f>
        <v>0</v>
      </c>
    </row>
    <row r="1694" spans="1:4" x14ac:dyDescent="0.25">
      <c r="A1694">
        <v>423</v>
      </c>
      <c r="B1694" t="s">
        <v>217</v>
      </c>
      <c r="D1694" s="109">
        <f>'COG-M'!P1535</f>
        <v>0</v>
      </c>
    </row>
    <row r="1695" spans="1:4" x14ac:dyDescent="0.25">
      <c r="A1695">
        <v>424</v>
      </c>
      <c r="B1695" t="s">
        <v>218</v>
      </c>
      <c r="D1695" s="109">
        <f>'COG-M'!P1536</f>
        <v>0</v>
      </c>
    </row>
    <row r="1696" spans="1:4" x14ac:dyDescent="0.25">
      <c r="A1696">
        <v>425</v>
      </c>
      <c r="B1696" t="s">
        <v>219</v>
      </c>
      <c r="D1696" s="109">
        <f>'COG-M'!P1537</f>
        <v>0</v>
      </c>
    </row>
    <row r="1697" spans="1:4" x14ac:dyDescent="0.25">
      <c r="A1697">
        <v>4300</v>
      </c>
      <c r="B1697" t="s">
        <v>220</v>
      </c>
      <c r="D1697" s="109">
        <f>'COG-M'!P1538</f>
        <v>3000000</v>
      </c>
    </row>
    <row r="1698" spans="1:4" x14ac:dyDescent="0.25">
      <c r="A1698">
        <v>431</v>
      </c>
      <c r="B1698" t="s">
        <v>221</v>
      </c>
      <c r="C1698">
        <v>11</v>
      </c>
      <c r="D1698" s="109">
        <f>'COG-M'!P1539</f>
        <v>0</v>
      </c>
    </row>
    <row r="1699" spans="1:4" x14ac:dyDescent="0.25">
      <c r="C1699">
        <v>12</v>
      </c>
      <c r="D1699" s="109">
        <f>'COG-M'!P1540</f>
        <v>0</v>
      </c>
    </row>
    <row r="1700" spans="1:4" x14ac:dyDescent="0.25">
      <c r="C1700">
        <v>13</v>
      </c>
      <c r="D1700" s="109">
        <f>'COG-M'!P1541</f>
        <v>0</v>
      </c>
    </row>
    <row r="1701" spans="1:4" x14ac:dyDescent="0.25">
      <c r="C1701">
        <v>14</v>
      </c>
      <c r="D1701" s="109">
        <f>'COG-M'!P1542</f>
        <v>0</v>
      </c>
    </row>
    <row r="1702" spans="1:4" x14ac:dyDescent="0.25">
      <c r="C1702">
        <v>15</v>
      </c>
      <c r="D1702" s="109">
        <f>'COG-M'!P1543</f>
        <v>0</v>
      </c>
    </row>
    <row r="1703" spans="1:4" x14ac:dyDescent="0.25">
      <c r="C1703">
        <v>16</v>
      </c>
      <c r="D1703" s="109">
        <f>'COG-M'!P1544</f>
        <v>0</v>
      </c>
    </row>
    <row r="1704" spans="1:4" x14ac:dyDescent="0.25">
      <c r="C1704">
        <v>17</v>
      </c>
      <c r="D1704" s="109">
        <f>'COG-M'!P1545</f>
        <v>0</v>
      </c>
    </row>
    <row r="1705" spans="1:4" x14ac:dyDescent="0.25">
      <c r="C1705">
        <v>25</v>
      </c>
      <c r="D1705" s="109">
        <f>'COG-M'!P1546</f>
        <v>0</v>
      </c>
    </row>
    <row r="1706" spans="1:4" x14ac:dyDescent="0.25">
      <c r="C1706">
        <v>26</v>
      </c>
      <c r="D1706" s="109">
        <f>'COG-M'!P1547</f>
        <v>0</v>
      </c>
    </row>
    <row r="1707" spans="1:4" x14ac:dyDescent="0.25">
      <c r="C1707">
        <v>27</v>
      </c>
      <c r="D1707" s="109">
        <f>'COG-M'!P1548</f>
        <v>0</v>
      </c>
    </row>
    <row r="1708" spans="1:4" x14ac:dyDescent="0.25">
      <c r="A1708">
        <v>432</v>
      </c>
      <c r="B1708" t="s">
        <v>222</v>
      </c>
      <c r="C1708">
        <v>11</v>
      </c>
      <c r="D1708" s="109">
        <f>'COG-M'!P1549</f>
        <v>0</v>
      </c>
    </row>
    <row r="1709" spans="1:4" x14ac:dyDescent="0.25">
      <c r="C1709">
        <v>12</v>
      </c>
      <c r="D1709" s="109">
        <f>'COG-M'!P1550</f>
        <v>0</v>
      </c>
    </row>
    <row r="1710" spans="1:4" x14ac:dyDescent="0.25">
      <c r="C1710">
        <v>13</v>
      </c>
      <c r="D1710" s="109">
        <f>'COG-M'!P1551</f>
        <v>0</v>
      </c>
    </row>
    <row r="1711" spans="1:4" x14ac:dyDescent="0.25">
      <c r="C1711">
        <v>14</v>
      </c>
      <c r="D1711" s="109">
        <f>'COG-M'!P1552</f>
        <v>0</v>
      </c>
    </row>
    <row r="1712" spans="1:4" x14ac:dyDescent="0.25">
      <c r="C1712">
        <v>15</v>
      </c>
      <c r="D1712" s="109">
        <f>'COG-M'!P1553</f>
        <v>0</v>
      </c>
    </row>
    <row r="1713" spans="1:4" x14ac:dyDescent="0.25">
      <c r="C1713">
        <v>16</v>
      </c>
      <c r="D1713" s="109">
        <f>'COG-M'!P1554</f>
        <v>0</v>
      </c>
    </row>
    <row r="1714" spans="1:4" x14ac:dyDescent="0.25">
      <c r="C1714">
        <v>17</v>
      </c>
      <c r="D1714" s="109">
        <f>'COG-M'!P1555</f>
        <v>0</v>
      </c>
    </row>
    <row r="1715" spans="1:4" x14ac:dyDescent="0.25">
      <c r="C1715">
        <v>25</v>
      </c>
      <c r="D1715" s="109">
        <f>'COG-M'!P1556</f>
        <v>0</v>
      </c>
    </row>
    <row r="1716" spans="1:4" x14ac:dyDescent="0.25">
      <c r="C1716">
        <v>26</v>
      </c>
      <c r="D1716" s="109">
        <f>'COG-M'!P1557</f>
        <v>0</v>
      </c>
    </row>
    <row r="1717" spans="1:4" x14ac:dyDescent="0.25">
      <c r="C1717">
        <v>27</v>
      </c>
      <c r="D1717" s="109">
        <f>'COG-M'!P1558</f>
        <v>0</v>
      </c>
    </row>
    <row r="1718" spans="1:4" x14ac:dyDescent="0.25">
      <c r="A1718">
        <v>433</v>
      </c>
      <c r="B1718" t="s">
        <v>223</v>
      </c>
      <c r="C1718">
        <v>11</v>
      </c>
      <c r="D1718" s="109">
        <f>'COG-M'!P1559</f>
        <v>0</v>
      </c>
    </row>
    <row r="1719" spans="1:4" x14ac:dyDescent="0.25">
      <c r="C1719">
        <v>12</v>
      </c>
      <c r="D1719" s="109">
        <f>'COG-M'!P1560</f>
        <v>0</v>
      </c>
    </row>
    <row r="1720" spans="1:4" x14ac:dyDescent="0.25">
      <c r="C1720">
        <v>13</v>
      </c>
      <c r="D1720" s="109">
        <f>'COG-M'!P1561</f>
        <v>0</v>
      </c>
    </row>
    <row r="1721" spans="1:4" x14ac:dyDescent="0.25">
      <c r="C1721">
        <v>14</v>
      </c>
      <c r="D1721" s="109">
        <f>'COG-M'!P1562</f>
        <v>0</v>
      </c>
    </row>
    <row r="1722" spans="1:4" x14ac:dyDescent="0.25">
      <c r="C1722">
        <v>15</v>
      </c>
      <c r="D1722" s="109">
        <f>'COG-M'!P1563</f>
        <v>0</v>
      </c>
    </row>
    <row r="1723" spans="1:4" x14ac:dyDescent="0.25">
      <c r="C1723">
        <v>16</v>
      </c>
      <c r="D1723" s="109">
        <f>'COG-M'!P1564</f>
        <v>0</v>
      </c>
    </row>
    <row r="1724" spans="1:4" x14ac:dyDescent="0.25">
      <c r="C1724">
        <v>17</v>
      </c>
      <c r="D1724" s="109">
        <f>'COG-M'!P1565</f>
        <v>0</v>
      </c>
    </row>
    <row r="1725" spans="1:4" x14ac:dyDescent="0.25">
      <c r="C1725">
        <v>25</v>
      </c>
      <c r="D1725" s="109">
        <f>'COG-M'!P1566</f>
        <v>0</v>
      </c>
    </row>
    <row r="1726" spans="1:4" x14ac:dyDescent="0.25">
      <c r="C1726">
        <v>26</v>
      </c>
      <c r="D1726" s="109">
        <f>'COG-M'!P1567</f>
        <v>0</v>
      </c>
    </row>
    <row r="1727" spans="1:4" x14ac:dyDescent="0.25">
      <c r="C1727">
        <v>27</v>
      </c>
      <c r="D1727" s="109">
        <f>'COG-M'!P1568</f>
        <v>0</v>
      </c>
    </row>
    <row r="1728" spans="1:4" x14ac:dyDescent="0.25">
      <c r="A1728">
        <v>434</v>
      </c>
      <c r="B1728" t="s">
        <v>224</v>
      </c>
      <c r="C1728">
        <v>11</v>
      </c>
      <c r="D1728" s="109">
        <f>'COG-M'!P1569</f>
        <v>0</v>
      </c>
    </row>
    <row r="1729" spans="1:4" x14ac:dyDescent="0.25">
      <c r="C1729">
        <v>12</v>
      </c>
      <c r="D1729" s="109">
        <f>'COG-M'!P1570</f>
        <v>0</v>
      </c>
    </row>
    <row r="1730" spans="1:4" x14ac:dyDescent="0.25">
      <c r="C1730">
        <v>13</v>
      </c>
      <c r="D1730" s="109">
        <f>'COG-M'!P1571</f>
        <v>0</v>
      </c>
    </row>
    <row r="1731" spans="1:4" x14ac:dyDescent="0.25">
      <c r="C1731">
        <v>14</v>
      </c>
      <c r="D1731" s="109">
        <f>'COG-M'!P1572</f>
        <v>0</v>
      </c>
    </row>
    <row r="1732" spans="1:4" x14ac:dyDescent="0.25">
      <c r="C1732">
        <v>15</v>
      </c>
      <c r="D1732" s="109">
        <f>'COG-M'!P1573</f>
        <v>0</v>
      </c>
    </row>
    <row r="1733" spans="1:4" x14ac:dyDescent="0.25">
      <c r="C1733">
        <v>16</v>
      </c>
      <c r="D1733" s="109">
        <f>'COG-M'!P1574</f>
        <v>0</v>
      </c>
    </row>
    <row r="1734" spans="1:4" x14ac:dyDescent="0.25">
      <c r="C1734">
        <v>17</v>
      </c>
      <c r="D1734" s="109">
        <f>'COG-M'!P1575</f>
        <v>0</v>
      </c>
    </row>
    <row r="1735" spans="1:4" x14ac:dyDescent="0.25">
      <c r="C1735">
        <v>25</v>
      </c>
      <c r="D1735" s="109">
        <f>'COG-M'!P1576</f>
        <v>0</v>
      </c>
    </row>
    <row r="1736" spans="1:4" x14ac:dyDescent="0.25">
      <c r="C1736">
        <v>26</v>
      </c>
      <c r="D1736" s="109">
        <f>'COG-M'!P1577</f>
        <v>0</v>
      </c>
    </row>
    <row r="1737" spans="1:4" x14ac:dyDescent="0.25">
      <c r="C1737">
        <v>27</v>
      </c>
      <c r="D1737" s="109">
        <f>'COG-M'!P1578</f>
        <v>0</v>
      </c>
    </row>
    <row r="1738" spans="1:4" x14ac:dyDescent="0.25">
      <c r="A1738">
        <v>435</v>
      </c>
      <c r="B1738" t="s">
        <v>225</v>
      </c>
      <c r="C1738">
        <v>11</v>
      </c>
      <c r="D1738" s="109">
        <f>'COG-M'!P1579</f>
        <v>0</v>
      </c>
    </row>
    <row r="1739" spans="1:4" x14ac:dyDescent="0.25">
      <c r="C1739">
        <v>12</v>
      </c>
      <c r="D1739" s="109">
        <f>'COG-M'!P1580</f>
        <v>0</v>
      </c>
    </row>
    <row r="1740" spans="1:4" x14ac:dyDescent="0.25">
      <c r="C1740">
        <v>13</v>
      </c>
      <c r="D1740" s="109">
        <f>'COG-M'!P1581</f>
        <v>0</v>
      </c>
    </row>
    <row r="1741" spans="1:4" x14ac:dyDescent="0.25">
      <c r="C1741">
        <v>14</v>
      </c>
      <c r="D1741" s="109">
        <f>'COG-M'!P1582</f>
        <v>0</v>
      </c>
    </row>
    <row r="1742" spans="1:4" x14ac:dyDescent="0.25">
      <c r="C1742">
        <v>15</v>
      </c>
      <c r="D1742" s="109">
        <f>'COG-M'!P1583</f>
        <v>0</v>
      </c>
    </row>
    <row r="1743" spans="1:4" x14ac:dyDescent="0.25">
      <c r="C1743">
        <v>16</v>
      </c>
      <c r="D1743" s="109">
        <f>'COG-M'!P1584</f>
        <v>0</v>
      </c>
    </row>
    <row r="1744" spans="1:4" x14ac:dyDescent="0.25">
      <c r="C1744">
        <v>17</v>
      </c>
      <c r="D1744" s="109">
        <f>'COG-M'!P1585</f>
        <v>0</v>
      </c>
    </row>
    <row r="1745" spans="1:4" x14ac:dyDescent="0.25">
      <c r="C1745">
        <v>25</v>
      </c>
      <c r="D1745" s="109">
        <f>'COG-M'!P1586</f>
        <v>0</v>
      </c>
    </row>
    <row r="1746" spans="1:4" x14ac:dyDescent="0.25">
      <c r="C1746">
        <v>26</v>
      </c>
      <c r="D1746" s="109">
        <f>'COG-M'!P1587</f>
        <v>0</v>
      </c>
    </row>
    <row r="1747" spans="1:4" x14ac:dyDescent="0.25">
      <c r="C1747">
        <v>27</v>
      </c>
      <c r="D1747" s="109">
        <f>'COG-M'!P1588</f>
        <v>0</v>
      </c>
    </row>
    <row r="1748" spans="1:4" x14ac:dyDescent="0.25">
      <c r="A1748">
        <v>436</v>
      </c>
      <c r="B1748" t="s">
        <v>226</v>
      </c>
      <c r="C1748">
        <v>11</v>
      </c>
      <c r="D1748" s="109">
        <f>'COG-M'!P1589</f>
        <v>0</v>
      </c>
    </row>
    <row r="1749" spans="1:4" x14ac:dyDescent="0.25">
      <c r="C1749">
        <v>12</v>
      </c>
      <c r="D1749" s="109">
        <f>'COG-M'!P1590</f>
        <v>0</v>
      </c>
    </row>
    <row r="1750" spans="1:4" x14ac:dyDescent="0.25">
      <c r="C1750">
        <v>13</v>
      </c>
      <c r="D1750" s="109">
        <f>'COG-M'!P1591</f>
        <v>0</v>
      </c>
    </row>
    <row r="1751" spans="1:4" x14ac:dyDescent="0.25">
      <c r="C1751">
        <v>14</v>
      </c>
      <c r="D1751" s="109">
        <f>'COG-M'!P1592</f>
        <v>0</v>
      </c>
    </row>
    <row r="1752" spans="1:4" x14ac:dyDescent="0.25">
      <c r="C1752">
        <v>15</v>
      </c>
      <c r="D1752" s="109">
        <f>'COG-M'!P1593</f>
        <v>0</v>
      </c>
    </row>
    <row r="1753" spans="1:4" x14ac:dyDescent="0.25">
      <c r="C1753">
        <v>16</v>
      </c>
      <c r="D1753" s="109">
        <f>'COG-M'!P1594</f>
        <v>0</v>
      </c>
    </row>
    <row r="1754" spans="1:4" x14ac:dyDescent="0.25">
      <c r="C1754">
        <v>17</v>
      </c>
      <c r="D1754" s="109">
        <f>'COG-M'!P1595</f>
        <v>0</v>
      </c>
    </row>
    <row r="1755" spans="1:4" x14ac:dyDescent="0.25">
      <c r="C1755">
        <v>25</v>
      </c>
      <c r="D1755" s="109">
        <f>'COG-M'!P1596</f>
        <v>0</v>
      </c>
    </row>
    <row r="1756" spans="1:4" x14ac:dyDescent="0.25">
      <c r="C1756">
        <v>26</v>
      </c>
      <c r="D1756" s="109">
        <f>'COG-M'!P1597</f>
        <v>0</v>
      </c>
    </row>
    <row r="1757" spans="1:4" x14ac:dyDescent="0.25">
      <c r="C1757">
        <v>27</v>
      </c>
      <c r="D1757" s="109">
        <f>'COG-M'!P1598</f>
        <v>0</v>
      </c>
    </row>
    <row r="1758" spans="1:4" x14ac:dyDescent="0.25">
      <c r="A1758">
        <v>437</v>
      </c>
      <c r="B1758" t="s">
        <v>227</v>
      </c>
      <c r="C1758">
        <v>11</v>
      </c>
      <c r="D1758" s="109">
        <f>'COG-M'!P1599</f>
        <v>0</v>
      </c>
    </row>
    <row r="1759" spans="1:4" x14ac:dyDescent="0.25">
      <c r="C1759">
        <v>12</v>
      </c>
      <c r="D1759" s="109">
        <f>'COG-M'!P1600</f>
        <v>0</v>
      </c>
    </row>
    <row r="1760" spans="1:4" x14ac:dyDescent="0.25">
      <c r="C1760">
        <v>13</v>
      </c>
      <c r="D1760" s="109">
        <f>'COG-M'!P1601</f>
        <v>0</v>
      </c>
    </row>
    <row r="1761" spans="1:4" x14ac:dyDescent="0.25">
      <c r="C1761">
        <v>14</v>
      </c>
      <c r="D1761" s="109">
        <f>'COG-M'!P1602</f>
        <v>0</v>
      </c>
    </row>
    <row r="1762" spans="1:4" x14ac:dyDescent="0.25">
      <c r="C1762">
        <v>15</v>
      </c>
      <c r="D1762" s="109">
        <f>'COG-M'!P1603</f>
        <v>0</v>
      </c>
    </row>
    <row r="1763" spans="1:4" x14ac:dyDescent="0.25">
      <c r="C1763">
        <v>16</v>
      </c>
      <c r="D1763" s="109">
        <f>'COG-M'!P1604</f>
        <v>0</v>
      </c>
    </row>
    <row r="1764" spans="1:4" x14ac:dyDescent="0.25">
      <c r="C1764">
        <v>17</v>
      </c>
      <c r="D1764" s="109">
        <f>'COG-M'!P1605</f>
        <v>0</v>
      </c>
    </row>
    <row r="1765" spans="1:4" x14ac:dyDescent="0.25">
      <c r="C1765">
        <v>25</v>
      </c>
      <c r="D1765" s="109">
        <f>'COG-M'!P1606</f>
        <v>0</v>
      </c>
    </row>
    <row r="1766" spans="1:4" x14ac:dyDescent="0.25">
      <c r="C1766">
        <v>26</v>
      </c>
      <c r="D1766" s="109">
        <f>'COG-M'!P1607</f>
        <v>0</v>
      </c>
    </row>
    <row r="1767" spans="1:4" x14ac:dyDescent="0.25">
      <c r="C1767">
        <v>27</v>
      </c>
      <c r="D1767" s="109">
        <f>'COG-M'!P1608</f>
        <v>0</v>
      </c>
    </row>
    <row r="1768" spans="1:4" x14ac:dyDescent="0.25">
      <c r="A1768">
        <v>438</v>
      </c>
      <c r="B1768" t="s">
        <v>228</v>
      </c>
      <c r="D1768" s="109">
        <f>'COG-M'!P1609</f>
        <v>0</v>
      </c>
    </row>
    <row r="1769" spans="1:4" x14ac:dyDescent="0.25">
      <c r="A1769">
        <v>439</v>
      </c>
      <c r="B1769" t="s">
        <v>229</v>
      </c>
      <c r="C1769">
        <v>11</v>
      </c>
      <c r="D1769" s="109">
        <f>'COG-M'!P1610</f>
        <v>0</v>
      </c>
    </row>
    <row r="1770" spans="1:4" x14ac:dyDescent="0.25">
      <c r="C1770">
        <v>12</v>
      </c>
      <c r="D1770" s="109">
        <f>'COG-M'!P1611</f>
        <v>0</v>
      </c>
    </row>
    <row r="1771" spans="1:4" x14ac:dyDescent="0.25">
      <c r="C1771">
        <v>13</v>
      </c>
      <c r="D1771" s="109">
        <f>'COG-M'!P1612</f>
        <v>0</v>
      </c>
    </row>
    <row r="1772" spans="1:4" x14ac:dyDescent="0.25">
      <c r="C1772">
        <v>14</v>
      </c>
      <c r="D1772" s="109">
        <f>'COG-M'!P1613</f>
        <v>0</v>
      </c>
    </row>
    <row r="1773" spans="1:4" x14ac:dyDescent="0.25">
      <c r="C1773">
        <v>15</v>
      </c>
      <c r="D1773" s="109">
        <f>'COG-M'!P1614</f>
        <v>3000000</v>
      </c>
    </row>
    <row r="1774" spans="1:4" x14ac:dyDescent="0.25">
      <c r="C1774">
        <v>16</v>
      </c>
      <c r="D1774" s="109">
        <f>'COG-M'!P1615</f>
        <v>0</v>
      </c>
    </row>
    <row r="1775" spans="1:4" x14ac:dyDescent="0.25">
      <c r="C1775">
        <v>17</v>
      </c>
      <c r="D1775" s="109">
        <f>'COG-M'!P1616</f>
        <v>0</v>
      </c>
    </row>
    <row r="1776" spans="1:4" x14ac:dyDescent="0.25">
      <c r="C1776">
        <v>25</v>
      </c>
      <c r="D1776" s="109">
        <f>'COG-M'!P1617</f>
        <v>0</v>
      </c>
    </row>
    <row r="1777" spans="1:4" x14ac:dyDescent="0.25">
      <c r="C1777">
        <v>26</v>
      </c>
      <c r="D1777" s="109">
        <f>'COG-M'!P1618</f>
        <v>0</v>
      </c>
    </row>
    <row r="1778" spans="1:4" x14ac:dyDescent="0.25">
      <c r="C1778">
        <v>27</v>
      </c>
      <c r="D1778" s="109">
        <f>'COG-M'!P1619</f>
        <v>0</v>
      </c>
    </row>
    <row r="1779" spans="1:4" x14ac:dyDescent="0.25">
      <c r="A1779">
        <v>4400</v>
      </c>
      <c r="B1779" t="s">
        <v>230</v>
      </c>
      <c r="D1779" s="109">
        <f>'COG-M'!P1620</f>
        <v>5040000</v>
      </c>
    </row>
    <row r="1780" spans="1:4" x14ac:dyDescent="0.25">
      <c r="A1780">
        <v>441</v>
      </c>
      <c r="B1780" t="s">
        <v>231</v>
      </c>
      <c r="C1780">
        <v>11</v>
      </c>
      <c r="D1780" s="109">
        <f>'COG-M'!P1621</f>
        <v>0</v>
      </c>
    </row>
    <row r="1781" spans="1:4" x14ac:dyDescent="0.25">
      <c r="C1781">
        <v>12</v>
      </c>
      <c r="D1781" s="109">
        <f>'COG-M'!P1622</f>
        <v>0</v>
      </c>
    </row>
    <row r="1782" spans="1:4" x14ac:dyDescent="0.25">
      <c r="C1782">
        <v>13</v>
      </c>
      <c r="D1782" s="109">
        <f>'COG-M'!P1623</f>
        <v>0</v>
      </c>
    </row>
    <row r="1783" spans="1:4" x14ac:dyDescent="0.25">
      <c r="C1783">
        <v>14</v>
      </c>
      <c r="D1783" s="109">
        <f>'COG-M'!P1624</f>
        <v>0</v>
      </c>
    </row>
    <row r="1784" spans="1:4" x14ac:dyDescent="0.25">
      <c r="C1784">
        <v>15</v>
      </c>
      <c r="D1784" s="109">
        <f>'COG-M'!P1625</f>
        <v>4800000</v>
      </c>
    </row>
    <row r="1785" spans="1:4" x14ac:dyDescent="0.25">
      <c r="C1785">
        <v>16</v>
      </c>
      <c r="D1785" s="109">
        <f>'COG-M'!P1626</f>
        <v>0</v>
      </c>
    </row>
    <row r="1786" spans="1:4" x14ac:dyDescent="0.25">
      <c r="C1786">
        <v>17</v>
      </c>
      <c r="D1786" s="109">
        <f>'COG-M'!P1627</f>
        <v>0</v>
      </c>
    </row>
    <row r="1787" spans="1:4" x14ac:dyDescent="0.25">
      <c r="C1787">
        <v>25</v>
      </c>
      <c r="D1787" s="109">
        <f>'COG-M'!P1628</f>
        <v>0</v>
      </c>
    </row>
    <row r="1788" spans="1:4" x14ac:dyDescent="0.25">
      <c r="C1788">
        <v>26</v>
      </c>
      <c r="D1788" s="109">
        <f>'COG-M'!P1629</f>
        <v>0</v>
      </c>
    </row>
    <row r="1789" spans="1:4" x14ac:dyDescent="0.25">
      <c r="C1789">
        <v>27</v>
      </c>
      <c r="D1789" s="109">
        <f>'COG-M'!P1630</f>
        <v>0</v>
      </c>
    </row>
    <row r="1790" spans="1:4" x14ac:dyDescent="0.25">
      <c r="A1790">
        <v>442</v>
      </c>
      <c r="B1790" t="s">
        <v>232</v>
      </c>
      <c r="C1790">
        <v>11</v>
      </c>
      <c r="D1790" s="109">
        <f>'COG-M'!P1631</f>
        <v>0</v>
      </c>
    </row>
    <row r="1791" spans="1:4" x14ac:dyDescent="0.25">
      <c r="C1791">
        <v>12</v>
      </c>
      <c r="D1791" s="109">
        <f>'COG-M'!P1632</f>
        <v>0</v>
      </c>
    </row>
    <row r="1792" spans="1:4" x14ac:dyDescent="0.25">
      <c r="C1792">
        <v>13</v>
      </c>
      <c r="D1792" s="109">
        <f>'COG-M'!P1633</f>
        <v>0</v>
      </c>
    </row>
    <row r="1793" spans="1:4" x14ac:dyDescent="0.25">
      <c r="C1793">
        <v>14</v>
      </c>
      <c r="D1793" s="109">
        <f>'COG-M'!P1634</f>
        <v>0</v>
      </c>
    </row>
    <row r="1794" spans="1:4" x14ac:dyDescent="0.25">
      <c r="C1794">
        <v>15</v>
      </c>
      <c r="D1794" s="109">
        <f>'COG-M'!P1635</f>
        <v>0</v>
      </c>
    </row>
    <row r="1795" spans="1:4" x14ac:dyDescent="0.25">
      <c r="C1795">
        <v>16</v>
      </c>
      <c r="D1795" s="109">
        <f>'COG-M'!P1636</f>
        <v>0</v>
      </c>
    </row>
    <row r="1796" spans="1:4" x14ac:dyDescent="0.25">
      <c r="C1796">
        <v>17</v>
      </c>
      <c r="D1796" s="109">
        <f>'COG-M'!P1637</f>
        <v>0</v>
      </c>
    </row>
    <row r="1797" spans="1:4" x14ac:dyDescent="0.25">
      <c r="C1797">
        <v>25</v>
      </c>
      <c r="D1797" s="109">
        <f>'COG-M'!P1638</f>
        <v>0</v>
      </c>
    </row>
    <row r="1798" spans="1:4" x14ac:dyDescent="0.25">
      <c r="C1798">
        <v>26</v>
      </c>
      <c r="D1798" s="109">
        <f>'COG-M'!P1639</f>
        <v>0</v>
      </c>
    </row>
    <row r="1799" spans="1:4" x14ac:dyDescent="0.25">
      <c r="C1799">
        <v>27</v>
      </c>
      <c r="D1799" s="109">
        <f>'COG-M'!P1640</f>
        <v>0</v>
      </c>
    </row>
    <row r="1800" spans="1:4" x14ac:dyDescent="0.25">
      <c r="A1800">
        <v>443</v>
      </c>
      <c r="B1800" t="s">
        <v>233</v>
      </c>
      <c r="C1800">
        <v>11</v>
      </c>
      <c r="D1800" s="109">
        <f>'COG-M'!P1641</f>
        <v>0</v>
      </c>
    </row>
    <row r="1801" spans="1:4" x14ac:dyDescent="0.25">
      <c r="C1801">
        <v>12</v>
      </c>
      <c r="D1801" s="109">
        <f>'COG-M'!P1642</f>
        <v>0</v>
      </c>
    </row>
    <row r="1802" spans="1:4" x14ac:dyDescent="0.25">
      <c r="C1802">
        <v>13</v>
      </c>
      <c r="D1802" s="109">
        <f>'COG-M'!P1643</f>
        <v>0</v>
      </c>
    </row>
    <row r="1803" spans="1:4" x14ac:dyDescent="0.25">
      <c r="C1803">
        <v>14</v>
      </c>
      <c r="D1803" s="109">
        <f>'COG-M'!P1644</f>
        <v>0</v>
      </c>
    </row>
    <row r="1804" spans="1:4" x14ac:dyDescent="0.25">
      <c r="C1804">
        <v>15</v>
      </c>
      <c r="D1804" s="109">
        <f>'COG-M'!P1645</f>
        <v>240000</v>
      </c>
    </row>
    <row r="1805" spans="1:4" x14ac:dyDescent="0.25">
      <c r="C1805">
        <v>16</v>
      </c>
      <c r="D1805" s="109">
        <f>'COG-M'!P1646</f>
        <v>0</v>
      </c>
    </row>
    <row r="1806" spans="1:4" x14ac:dyDescent="0.25">
      <c r="C1806">
        <v>17</v>
      </c>
      <c r="D1806" s="109">
        <f>'COG-M'!P1647</f>
        <v>0</v>
      </c>
    </row>
    <row r="1807" spans="1:4" x14ac:dyDescent="0.25">
      <c r="C1807">
        <v>25</v>
      </c>
      <c r="D1807" s="109">
        <f>'COG-M'!P1648</f>
        <v>0</v>
      </c>
    </row>
    <row r="1808" spans="1:4" x14ac:dyDescent="0.25">
      <c r="C1808">
        <v>26</v>
      </c>
      <c r="D1808" s="109">
        <f>'COG-M'!P1649</f>
        <v>0</v>
      </c>
    </row>
    <row r="1809" spans="1:4" x14ac:dyDescent="0.25">
      <c r="C1809">
        <v>27</v>
      </c>
      <c r="D1809" s="109">
        <f>'COG-M'!P1650</f>
        <v>0</v>
      </c>
    </row>
    <row r="1810" spans="1:4" x14ac:dyDescent="0.25">
      <c r="A1810">
        <v>444</v>
      </c>
      <c r="B1810" t="s">
        <v>234</v>
      </c>
      <c r="C1810">
        <v>11</v>
      </c>
      <c r="D1810" s="109">
        <f>'COG-M'!P1651</f>
        <v>0</v>
      </c>
    </row>
    <row r="1811" spans="1:4" x14ac:dyDescent="0.25">
      <c r="C1811">
        <v>12</v>
      </c>
      <c r="D1811" s="109">
        <f>'COG-M'!P1652</f>
        <v>0</v>
      </c>
    </row>
    <row r="1812" spans="1:4" x14ac:dyDescent="0.25">
      <c r="C1812">
        <v>13</v>
      </c>
      <c r="D1812" s="109">
        <f>'COG-M'!P1653</f>
        <v>0</v>
      </c>
    </row>
    <row r="1813" spans="1:4" x14ac:dyDescent="0.25">
      <c r="C1813">
        <v>14</v>
      </c>
      <c r="D1813" s="109">
        <f>'COG-M'!P1654</f>
        <v>0</v>
      </c>
    </row>
    <row r="1814" spans="1:4" x14ac:dyDescent="0.25">
      <c r="C1814">
        <v>15</v>
      </c>
      <c r="D1814" s="109">
        <f>'COG-M'!P1655</f>
        <v>0</v>
      </c>
    </row>
    <row r="1815" spans="1:4" x14ac:dyDescent="0.25">
      <c r="C1815">
        <v>16</v>
      </c>
      <c r="D1815" s="109">
        <f>'COG-M'!P1656</f>
        <v>0</v>
      </c>
    </row>
    <row r="1816" spans="1:4" x14ac:dyDescent="0.25">
      <c r="C1816">
        <v>17</v>
      </c>
      <c r="D1816" s="109">
        <f>'COG-M'!P1657</f>
        <v>0</v>
      </c>
    </row>
    <row r="1817" spans="1:4" x14ac:dyDescent="0.25">
      <c r="C1817">
        <v>25</v>
      </c>
      <c r="D1817" s="109">
        <f>'COG-M'!P1658</f>
        <v>0</v>
      </c>
    </row>
    <row r="1818" spans="1:4" x14ac:dyDescent="0.25">
      <c r="C1818">
        <v>26</v>
      </c>
      <c r="D1818" s="109">
        <f>'COG-M'!P1659</f>
        <v>0</v>
      </c>
    </row>
    <row r="1819" spans="1:4" x14ac:dyDescent="0.25">
      <c r="C1819">
        <v>27</v>
      </c>
      <c r="D1819" s="109">
        <f>'COG-M'!P1660</f>
        <v>0</v>
      </c>
    </row>
    <row r="1820" spans="1:4" x14ac:dyDescent="0.25">
      <c r="A1820">
        <v>445</v>
      </c>
      <c r="B1820" t="s">
        <v>235</v>
      </c>
      <c r="C1820">
        <v>11</v>
      </c>
      <c r="D1820" s="109">
        <f>'COG-M'!P1661</f>
        <v>0</v>
      </c>
    </row>
    <row r="1821" spans="1:4" x14ac:dyDescent="0.25">
      <c r="C1821">
        <v>12</v>
      </c>
      <c r="D1821" s="109">
        <f>'COG-M'!P1662</f>
        <v>0</v>
      </c>
    </row>
    <row r="1822" spans="1:4" x14ac:dyDescent="0.25">
      <c r="C1822">
        <v>13</v>
      </c>
      <c r="D1822" s="109">
        <f>'COG-M'!P1663</f>
        <v>0</v>
      </c>
    </row>
    <row r="1823" spans="1:4" x14ac:dyDescent="0.25">
      <c r="C1823">
        <v>14</v>
      </c>
      <c r="D1823" s="109">
        <f>'COG-M'!P1664</f>
        <v>0</v>
      </c>
    </row>
    <row r="1824" spans="1:4" x14ac:dyDescent="0.25">
      <c r="C1824">
        <v>15</v>
      </c>
      <c r="D1824" s="109">
        <f>'COG-M'!P1665</f>
        <v>0</v>
      </c>
    </row>
    <row r="1825" spans="1:4" x14ac:dyDescent="0.25">
      <c r="C1825">
        <v>16</v>
      </c>
      <c r="D1825" s="109">
        <f>'COG-M'!P1666</f>
        <v>0</v>
      </c>
    </row>
    <row r="1826" spans="1:4" x14ac:dyDescent="0.25">
      <c r="C1826">
        <v>17</v>
      </c>
      <c r="D1826" s="109">
        <f>'COG-M'!P1667</f>
        <v>0</v>
      </c>
    </row>
    <row r="1827" spans="1:4" x14ac:dyDescent="0.25">
      <c r="C1827">
        <v>25</v>
      </c>
      <c r="D1827" s="109">
        <f>'COG-M'!P1668</f>
        <v>0</v>
      </c>
    </row>
    <row r="1828" spans="1:4" x14ac:dyDescent="0.25">
      <c r="C1828">
        <v>26</v>
      </c>
      <c r="D1828" s="109">
        <f>'COG-M'!P1669</f>
        <v>0</v>
      </c>
    </row>
    <row r="1829" spans="1:4" x14ac:dyDescent="0.25">
      <c r="C1829">
        <v>27</v>
      </c>
      <c r="D1829" s="109">
        <f>'COG-M'!P1670</f>
        <v>0</v>
      </c>
    </row>
    <row r="1830" spans="1:4" x14ac:dyDescent="0.25">
      <c r="A1830">
        <v>446</v>
      </c>
      <c r="B1830" t="s">
        <v>236</v>
      </c>
      <c r="C1830">
        <v>11</v>
      </c>
      <c r="D1830" s="109">
        <f>'COG-M'!P1671</f>
        <v>0</v>
      </c>
    </row>
    <row r="1831" spans="1:4" x14ac:dyDescent="0.25">
      <c r="C1831">
        <v>12</v>
      </c>
      <c r="D1831" s="109">
        <f>'COG-M'!P1672</f>
        <v>0</v>
      </c>
    </row>
    <row r="1832" spans="1:4" x14ac:dyDescent="0.25">
      <c r="C1832">
        <v>13</v>
      </c>
      <c r="D1832" s="109">
        <f>'COG-M'!P1673</f>
        <v>0</v>
      </c>
    </row>
    <row r="1833" spans="1:4" x14ac:dyDescent="0.25">
      <c r="C1833">
        <v>14</v>
      </c>
      <c r="D1833" s="109">
        <f>'COG-M'!P1674</f>
        <v>0</v>
      </c>
    </row>
    <row r="1834" spans="1:4" x14ac:dyDescent="0.25">
      <c r="C1834">
        <v>15</v>
      </c>
      <c r="D1834" s="109">
        <f>'COG-M'!P1675</f>
        <v>0</v>
      </c>
    </row>
    <row r="1835" spans="1:4" x14ac:dyDescent="0.25">
      <c r="C1835">
        <v>16</v>
      </c>
      <c r="D1835" s="109">
        <f>'COG-M'!P1676</f>
        <v>0</v>
      </c>
    </row>
    <row r="1836" spans="1:4" x14ac:dyDescent="0.25">
      <c r="C1836">
        <v>17</v>
      </c>
      <c r="D1836" s="109">
        <f>'COG-M'!P1677</f>
        <v>0</v>
      </c>
    </row>
    <row r="1837" spans="1:4" x14ac:dyDescent="0.25">
      <c r="C1837">
        <v>25</v>
      </c>
      <c r="D1837" s="109">
        <f>'COG-M'!P1678</f>
        <v>0</v>
      </c>
    </row>
    <row r="1838" spans="1:4" x14ac:dyDescent="0.25">
      <c r="C1838">
        <v>26</v>
      </c>
      <c r="D1838" s="109">
        <f>'COG-M'!P1679</f>
        <v>0</v>
      </c>
    </row>
    <row r="1839" spans="1:4" x14ac:dyDescent="0.25">
      <c r="C1839">
        <v>27</v>
      </c>
      <c r="D1839" s="109">
        <f>'COG-M'!P1680</f>
        <v>0</v>
      </c>
    </row>
    <row r="1840" spans="1:4" x14ac:dyDescent="0.25">
      <c r="A1840">
        <v>447</v>
      </c>
      <c r="B1840" t="s">
        <v>237</v>
      </c>
      <c r="C1840">
        <v>11</v>
      </c>
      <c r="D1840" s="109">
        <f>'COG-M'!P1681</f>
        <v>0</v>
      </c>
    </row>
    <row r="1841" spans="1:4" x14ac:dyDescent="0.25">
      <c r="C1841">
        <v>12</v>
      </c>
      <c r="D1841" s="109">
        <f>'COG-M'!P1682</f>
        <v>0</v>
      </c>
    </row>
    <row r="1842" spans="1:4" x14ac:dyDescent="0.25">
      <c r="C1842">
        <v>13</v>
      </c>
      <c r="D1842" s="109">
        <f>'COG-M'!P1683</f>
        <v>0</v>
      </c>
    </row>
    <row r="1843" spans="1:4" x14ac:dyDescent="0.25">
      <c r="C1843">
        <v>14</v>
      </c>
      <c r="D1843" s="109">
        <f>'COG-M'!P1684</f>
        <v>0</v>
      </c>
    </row>
    <row r="1844" spans="1:4" x14ac:dyDescent="0.25">
      <c r="C1844">
        <v>15</v>
      </c>
      <c r="D1844" s="109">
        <f>'COG-M'!P1685</f>
        <v>0</v>
      </c>
    </row>
    <row r="1845" spans="1:4" x14ac:dyDescent="0.25">
      <c r="C1845">
        <v>16</v>
      </c>
      <c r="D1845" s="109">
        <f>'COG-M'!P1686</f>
        <v>0</v>
      </c>
    </row>
    <row r="1846" spans="1:4" x14ac:dyDescent="0.25">
      <c r="C1846">
        <v>17</v>
      </c>
      <c r="D1846" s="109">
        <f>'COG-M'!P1687</f>
        <v>0</v>
      </c>
    </row>
    <row r="1847" spans="1:4" x14ac:dyDescent="0.25">
      <c r="C1847">
        <v>25</v>
      </c>
      <c r="D1847" s="109">
        <f>'COG-M'!P1688</f>
        <v>0</v>
      </c>
    </row>
    <row r="1848" spans="1:4" x14ac:dyDescent="0.25">
      <c r="C1848">
        <v>26</v>
      </c>
      <c r="D1848" s="109">
        <f>'COG-M'!P1689</f>
        <v>0</v>
      </c>
    </row>
    <row r="1849" spans="1:4" x14ac:dyDescent="0.25">
      <c r="C1849">
        <v>27</v>
      </c>
      <c r="D1849" s="109">
        <f>'COG-M'!P1690</f>
        <v>0</v>
      </c>
    </row>
    <row r="1850" spans="1:4" x14ac:dyDescent="0.25">
      <c r="A1850">
        <v>448</v>
      </c>
      <c r="B1850" t="s">
        <v>238</v>
      </c>
      <c r="C1850">
        <v>11</v>
      </c>
      <c r="D1850" s="109">
        <f>'COG-M'!P1691</f>
        <v>0</v>
      </c>
    </row>
    <row r="1851" spans="1:4" x14ac:dyDescent="0.25">
      <c r="C1851">
        <v>12</v>
      </c>
      <c r="D1851" s="109">
        <f>'COG-M'!P1692</f>
        <v>0</v>
      </c>
    </row>
    <row r="1852" spans="1:4" x14ac:dyDescent="0.25">
      <c r="C1852">
        <v>13</v>
      </c>
      <c r="D1852" s="109">
        <f>'COG-M'!P1693</f>
        <v>0</v>
      </c>
    </row>
    <row r="1853" spans="1:4" x14ac:dyDescent="0.25">
      <c r="C1853">
        <v>14</v>
      </c>
      <c r="D1853" s="109">
        <f>'COG-M'!P1694</f>
        <v>0</v>
      </c>
    </row>
    <row r="1854" spans="1:4" x14ac:dyDescent="0.25">
      <c r="C1854">
        <v>15</v>
      </c>
      <c r="D1854" s="109">
        <f>'COG-M'!P1695</f>
        <v>0</v>
      </c>
    </row>
    <row r="1855" spans="1:4" x14ac:dyDescent="0.25">
      <c r="C1855">
        <v>16</v>
      </c>
      <c r="D1855" s="109">
        <f>'COG-M'!P1696</f>
        <v>0</v>
      </c>
    </row>
    <row r="1856" spans="1:4" x14ac:dyDescent="0.25">
      <c r="C1856">
        <v>17</v>
      </c>
      <c r="D1856" s="109">
        <f>'COG-M'!P1697</f>
        <v>0</v>
      </c>
    </row>
    <row r="1857" spans="1:4" x14ac:dyDescent="0.25">
      <c r="C1857">
        <v>25</v>
      </c>
      <c r="D1857" s="109">
        <f>'COG-M'!P1698</f>
        <v>0</v>
      </c>
    </row>
    <row r="1858" spans="1:4" x14ac:dyDescent="0.25">
      <c r="C1858">
        <v>26</v>
      </c>
      <c r="D1858" s="109">
        <f>'COG-M'!P1699</f>
        <v>0</v>
      </c>
    </row>
    <row r="1859" spans="1:4" x14ac:dyDescent="0.25">
      <c r="C1859">
        <v>27</v>
      </c>
      <c r="D1859" s="109">
        <f>'COG-M'!P1700</f>
        <v>0</v>
      </c>
    </row>
    <row r="1860" spans="1:4" x14ac:dyDescent="0.25">
      <c r="A1860">
        <v>4500</v>
      </c>
      <c r="B1860" t="s">
        <v>239</v>
      </c>
      <c r="D1860" s="109">
        <f>'COG-M'!P1701</f>
        <v>3840000</v>
      </c>
    </row>
    <row r="1861" spans="1:4" x14ac:dyDescent="0.25">
      <c r="A1861">
        <v>451</v>
      </c>
      <c r="B1861" t="s">
        <v>240</v>
      </c>
      <c r="C1861">
        <v>11</v>
      </c>
      <c r="D1861" s="109">
        <f>'COG-M'!P1702</f>
        <v>0</v>
      </c>
    </row>
    <row r="1862" spans="1:4" x14ac:dyDescent="0.25">
      <c r="C1862">
        <v>12</v>
      </c>
      <c r="D1862" s="109">
        <f>'COG-M'!P1703</f>
        <v>0</v>
      </c>
    </row>
    <row r="1863" spans="1:4" x14ac:dyDescent="0.25">
      <c r="C1863">
        <v>13</v>
      </c>
      <c r="D1863" s="109">
        <f>'COG-M'!P1704</f>
        <v>0</v>
      </c>
    </row>
    <row r="1864" spans="1:4" x14ac:dyDescent="0.25">
      <c r="C1864">
        <v>14</v>
      </c>
      <c r="D1864" s="109">
        <f>'COG-M'!P1705</f>
        <v>0</v>
      </c>
    </row>
    <row r="1865" spans="1:4" x14ac:dyDescent="0.25">
      <c r="C1865">
        <v>15</v>
      </c>
      <c r="D1865" s="109">
        <f>'COG-M'!P1706</f>
        <v>0</v>
      </c>
    </row>
    <row r="1866" spans="1:4" x14ac:dyDescent="0.25">
      <c r="C1866">
        <v>16</v>
      </c>
      <c r="D1866" s="109">
        <f>'COG-M'!P1707</f>
        <v>0</v>
      </c>
    </row>
    <row r="1867" spans="1:4" x14ac:dyDescent="0.25">
      <c r="C1867">
        <v>17</v>
      </c>
      <c r="D1867" s="109">
        <f>'COG-M'!P1708</f>
        <v>0</v>
      </c>
    </row>
    <row r="1868" spans="1:4" x14ac:dyDescent="0.25">
      <c r="C1868">
        <v>25</v>
      </c>
      <c r="D1868" s="109">
        <f>'COG-M'!P1709</f>
        <v>0</v>
      </c>
    </row>
    <row r="1869" spans="1:4" x14ac:dyDescent="0.25">
      <c r="C1869">
        <v>26</v>
      </c>
      <c r="D1869" s="109">
        <f>'COG-M'!P1710</f>
        <v>0</v>
      </c>
    </row>
    <row r="1870" spans="1:4" x14ac:dyDescent="0.25">
      <c r="C1870">
        <v>27</v>
      </c>
      <c r="D1870" s="109">
        <f>'COG-M'!P1711</f>
        <v>0</v>
      </c>
    </row>
    <row r="1871" spans="1:4" x14ac:dyDescent="0.25">
      <c r="A1871">
        <v>452</v>
      </c>
      <c r="B1871" t="s">
        <v>241</v>
      </c>
      <c r="C1871">
        <v>11</v>
      </c>
      <c r="D1871" s="109">
        <f>'COG-M'!P1712</f>
        <v>0</v>
      </c>
    </row>
    <row r="1872" spans="1:4" x14ac:dyDescent="0.25">
      <c r="C1872">
        <v>12</v>
      </c>
      <c r="D1872" s="109">
        <f>'COG-M'!P1713</f>
        <v>0</v>
      </c>
    </row>
    <row r="1873" spans="1:4" x14ac:dyDescent="0.25">
      <c r="C1873">
        <v>13</v>
      </c>
      <c r="D1873" s="109">
        <f>'COG-M'!P1714</f>
        <v>0</v>
      </c>
    </row>
    <row r="1874" spans="1:4" x14ac:dyDescent="0.25">
      <c r="C1874">
        <v>14</v>
      </c>
      <c r="D1874" s="109">
        <f>'COG-M'!P1715</f>
        <v>0</v>
      </c>
    </row>
    <row r="1875" spans="1:4" x14ac:dyDescent="0.25">
      <c r="C1875">
        <v>15</v>
      </c>
      <c r="D1875" s="109">
        <f>'COG-M'!P1716</f>
        <v>3840000</v>
      </c>
    </row>
    <row r="1876" spans="1:4" x14ac:dyDescent="0.25">
      <c r="C1876">
        <v>16</v>
      </c>
      <c r="D1876" s="109">
        <f>'COG-M'!P1717</f>
        <v>0</v>
      </c>
    </row>
    <row r="1877" spans="1:4" x14ac:dyDescent="0.25">
      <c r="C1877">
        <v>17</v>
      </c>
      <c r="D1877" s="109">
        <f>'COG-M'!P1718</f>
        <v>0</v>
      </c>
    </row>
    <row r="1878" spans="1:4" x14ac:dyDescent="0.25">
      <c r="C1878">
        <v>25</v>
      </c>
      <c r="D1878" s="109">
        <f>'COG-M'!P1719</f>
        <v>0</v>
      </c>
    </row>
    <row r="1879" spans="1:4" x14ac:dyDescent="0.25">
      <c r="C1879">
        <v>26</v>
      </c>
      <c r="D1879" s="109">
        <f>'COG-M'!P1720</f>
        <v>0</v>
      </c>
    </row>
    <row r="1880" spans="1:4" x14ac:dyDescent="0.25">
      <c r="C1880">
        <v>27</v>
      </c>
      <c r="D1880" s="109">
        <f>'COG-M'!P1721</f>
        <v>0</v>
      </c>
    </row>
    <row r="1881" spans="1:4" x14ac:dyDescent="0.25">
      <c r="A1881">
        <v>459</v>
      </c>
      <c r="B1881" t="s">
        <v>242</v>
      </c>
      <c r="C1881">
        <v>11</v>
      </c>
      <c r="D1881" s="109">
        <f>'COG-M'!P1722</f>
        <v>0</v>
      </c>
    </row>
    <row r="1882" spans="1:4" x14ac:dyDescent="0.25">
      <c r="C1882">
        <v>12</v>
      </c>
      <c r="D1882" s="109">
        <f>'COG-M'!P1723</f>
        <v>0</v>
      </c>
    </row>
    <row r="1883" spans="1:4" x14ac:dyDescent="0.25">
      <c r="C1883">
        <v>13</v>
      </c>
      <c r="D1883" s="109">
        <f>'COG-M'!P1724</f>
        <v>0</v>
      </c>
    </row>
    <row r="1884" spans="1:4" x14ac:dyDescent="0.25">
      <c r="C1884">
        <v>14</v>
      </c>
      <c r="D1884" s="109">
        <f>'COG-M'!P1725</f>
        <v>0</v>
      </c>
    </row>
    <row r="1885" spans="1:4" x14ac:dyDescent="0.25">
      <c r="C1885">
        <v>15</v>
      </c>
      <c r="D1885" s="109">
        <f>'COG-M'!P1726</f>
        <v>0</v>
      </c>
    </row>
    <row r="1886" spans="1:4" x14ac:dyDescent="0.25">
      <c r="C1886">
        <v>16</v>
      </c>
      <c r="D1886" s="109">
        <f>'COG-M'!P1727</f>
        <v>0</v>
      </c>
    </row>
    <row r="1887" spans="1:4" x14ac:dyDescent="0.25">
      <c r="C1887">
        <v>17</v>
      </c>
      <c r="D1887" s="109">
        <f>'COG-M'!P1728</f>
        <v>0</v>
      </c>
    </row>
    <row r="1888" spans="1:4" x14ac:dyDescent="0.25">
      <c r="C1888">
        <v>25</v>
      </c>
      <c r="D1888" s="109">
        <f>'COG-M'!P1729</f>
        <v>0</v>
      </c>
    </row>
    <row r="1889" spans="1:4" x14ac:dyDescent="0.25">
      <c r="C1889">
        <v>26</v>
      </c>
      <c r="D1889" s="109">
        <f>'COG-M'!P1730</f>
        <v>0</v>
      </c>
    </row>
    <row r="1890" spans="1:4" x14ac:dyDescent="0.25">
      <c r="C1890">
        <v>27</v>
      </c>
      <c r="D1890" s="109">
        <f>'COG-M'!P1731</f>
        <v>0</v>
      </c>
    </row>
    <row r="1891" spans="1:4" x14ac:dyDescent="0.25">
      <c r="A1891">
        <v>4600</v>
      </c>
      <c r="B1891" t="s">
        <v>243</v>
      </c>
      <c r="D1891" s="109">
        <f>'COG-M'!P1732</f>
        <v>0</v>
      </c>
    </row>
    <row r="1892" spans="1:4" x14ac:dyDescent="0.25">
      <c r="A1892">
        <v>461</v>
      </c>
      <c r="B1892" t="s">
        <v>244</v>
      </c>
      <c r="C1892">
        <v>11</v>
      </c>
      <c r="D1892" s="109">
        <f>'COG-M'!P1733</f>
        <v>0</v>
      </c>
    </row>
    <row r="1893" spans="1:4" x14ac:dyDescent="0.25">
      <c r="C1893">
        <v>12</v>
      </c>
      <c r="D1893" s="109">
        <f>'COG-M'!P1734</f>
        <v>0</v>
      </c>
    </row>
    <row r="1894" spans="1:4" x14ac:dyDescent="0.25">
      <c r="C1894">
        <v>13</v>
      </c>
      <c r="D1894" s="109">
        <f>'COG-M'!P1735</f>
        <v>0</v>
      </c>
    </row>
    <row r="1895" spans="1:4" x14ac:dyDescent="0.25">
      <c r="C1895">
        <v>14</v>
      </c>
      <c r="D1895" s="109">
        <f>'COG-M'!P1736</f>
        <v>0</v>
      </c>
    </row>
    <row r="1896" spans="1:4" x14ac:dyDescent="0.25">
      <c r="C1896">
        <v>15</v>
      </c>
      <c r="D1896" s="109">
        <f>'COG-M'!P1737</f>
        <v>0</v>
      </c>
    </row>
    <row r="1897" spans="1:4" x14ac:dyDescent="0.25">
      <c r="C1897">
        <v>16</v>
      </c>
      <c r="D1897" s="109">
        <f>'COG-M'!P1738</f>
        <v>0</v>
      </c>
    </row>
    <row r="1898" spans="1:4" x14ac:dyDescent="0.25">
      <c r="C1898">
        <v>17</v>
      </c>
      <c r="D1898" s="109">
        <f>'COG-M'!P1739</f>
        <v>0</v>
      </c>
    </row>
    <row r="1899" spans="1:4" x14ac:dyDescent="0.25">
      <c r="C1899">
        <v>25</v>
      </c>
      <c r="D1899" s="109">
        <f>'COG-M'!P1740</f>
        <v>0</v>
      </c>
    </row>
    <row r="1900" spans="1:4" x14ac:dyDescent="0.25">
      <c r="C1900">
        <v>26</v>
      </c>
      <c r="D1900" s="109">
        <f>'COG-M'!P1741</f>
        <v>0</v>
      </c>
    </row>
    <row r="1901" spans="1:4" x14ac:dyDescent="0.25">
      <c r="C1901">
        <v>27</v>
      </c>
      <c r="D1901" s="109">
        <f>'COG-M'!P1742</f>
        <v>0</v>
      </c>
    </row>
    <row r="1902" spans="1:4" x14ac:dyDescent="0.25">
      <c r="A1902">
        <v>462</v>
      </c>
      <c r="B1902" t="s">
        <v>245</v>
      </c>
      <c r="D1902" s="109">
        <f>'COG-M'!P1743</f>
        <v>0</v>
      </c>
    </row>
    <row r="1903" spans="1:4" x14ac:dyDescent="0.25">
      <c r="A1903">
        <v>463</v>
      </c>
      <c r="B1903" t="s">
        <v>246</v>
      </c>
      <c r="D1903" s="109">
        <f>'COG-M'!P1744</f>
        <v>0</v>
      </c>
    </row>
    <row r="1904" spans="1:4" x14ac:dyDescent="0.25">
      <c r="A1904">
        <v>464</v>
      </c>
      <c r="B1904" t="s">
        <v>247</v>
      </c>
      <c r="C1904">
        <v>11</v>
      </c>
      <c r="D1904" s="109">
        <f>'COG-M'!P1745</f>
        <v>0</v>
      </c>
    </row>
    <row r="1905" spans="1:4" x14ac:dyDescent="0.25">
      <c r="C1905">
        <v>12</v>
      </c>
      <c r="D1905" s="109">
        <f>'COG-M'!P1746</f>
        <v>0</v>
      </c>
    </row>
    <row r="1906" spans="1:4" x14ac:dyDescent="0.25">
      <c r="C1906">
        <v>13</v>
      </c>
      <c r="D1906" s="109">
        <f>'COG-M'!P1747</f>
        <v>0</v>
      </c>
    </row>
    <row r="1907" spans="1:4" x14ac:dyDescent="0.25">
      <c r="C1907">
        <v>14</v>
      </c>
      <c r="D1907" s="109">
        <f>'COG-M'!P1748</f>
        <v>0</v>
      </c>
    </row>
    <row r="1908" spans="1:4" x14ac:dyDescent="0.25">
      <c r="C1908">
        <v>15</v>
      </c>
      <c r="D1908" s="109">
        <f>'COG-M'!P1749</f>
        <v>0</v>
      </c>
    </row>
    <row r="1909" spans="1:4" x14ac:dyDescent="0.25">
      <c r="C1909">
        <v>16</v>
      </c>
      <c r="D1909" s="109">
        <f>'COG-M'!P1750</f>
        <v>0</v>
      </c>
    </row>
    <row r="1910" spans="1:4" x14ac:dyDescent="0.25">
      <c r="C1910">
        <v>17</v>
      </c>
      <c r="D1910" s="109">
        <f>'COG-M'!P1751</f>
        <v>0</v>
      </c>
    </row>
    <row r="1911" spans="1:4" x14ac:dyDescent="0.25">
      <c r="C1911">
        <v>25</v>
      </c>
      <c r="D1911" s="109">
        <f>'COG-M'!P1752</f>
        <v>0</v>
      </c>
    </row>
    <row r="1912" spans="1:4" x14ac:dyDescent="0.25">
      <c r="C1912">
        <v>26</v>
      </c>
      <c r="D1912" s="109">
        <f>'COG-M'!P1753</f>
        <v>0</v>
      </c>
    </row>
    <row r="1913" spans="1:4" x14ac:dyDescent="0.25">
      <c r="C1913">
        <v>27</v>
      </c>
      <c r="D1913" s="109">
        <f>'COG-M'!P1754</f>
        <v>0</v>
      </c>
    </row>
    <row r="1914" spans="1:4" x14ac:dyDescent="0.25">
      <c r="A1914">
        <v>465</v>
      </c>
      <c r="B1914" t="s">
        <v>248</v>
      </c>
      <c r="D1914" s="109">
        <f>'COG-M'!P1755</f>
        <v>0</v>
      </c>
    </row>
    <row r="1915" spans="1:4" x14ac:dyDescent="0.25">
      <c r="A1915">
        <v>466</v>
      </c>
      <c r="B1915" t="s">
        <v>619</v>
      </c>
      <c r="D1915" s="109">
        <f>'COG-M'!P1756</f>
        <v>0</v>
      </c>
    </row>
    <row r="1916" spans="1:4" x14ac:dyDescent="0.25">
      <c r="A1916">
        <v>469</v>
      </c>
      <c r="B1916" t="s">
        <v>620</v>
      </c>
      <c r="C1916">
        <v>11</v>
      </c>
      <c r="D1916" s="109">
        <f>'COG-M'!P1757</f>
        <v>0</v>
      </c>
    </row>
    <row r="1917" spans="1:4" x14ac:dyDescent="0.25">
      <c r="C1917">
        <v>12</v>
      </c>
      <c r="D1917" s="109">
        <f>'COG-M'!P1758</f>
        <v>0</v>
      </c>
    </row>
    <row r="1918" spans="1:4" x14ac:dyDescent="0.25">
      <c r="C1918">
        <v>13</v>
      </c>
      <c r="D1918" s="109">
        <f>'COG-M'!P1759</f>
        <v>0</v>
      </c>
    </row>
    <row r="1919" spans="1:4" x14ac:dyDescent="0.25">
      <c r="C1919">
        <v>14</v>
      </c>
      <c r="D1919" s="109">
        <f>'COG-M'!P1760</f>
        <v>0</v>
      </c>
    </row>
    <row r="1920" spans="1:4" x14ac:dyDescent="0.25">
      <c r="C1920">
        <v>15</v>
      </c>
      <c r="D1920" s="109">
        <f>'COG-M'!P1761</f>
        <v>0</v>
      </c>
    </row>
    <row r="1921" spans="1:4" x14ac:dyDescent="0.25">
      <c r="C1921">
        <v>16</v>
      </c>
      <c r="D1921" s="109">
        <f>'COG-M'!P1762</f>
        <v>0</v>
      </c>
    </row>
    <row r="1922" spans="1:4" x14ac:dyDescent="0.25">
      <c r="C1922">
        <v>17</v>
      </c>
      <c r="D1922" s="109">
        <f>'COG-M'!P1763</f>
        <v>0</v>
      </c>
    </row>
    <row r="1923" spans="1:4" x14ac:dyDescent="0.25">
      <c r="C1923">
        <v>25</v>
      </c>
      <c r="D1923" s="109">
        <f>'COG-M'!P1764</f>
        <v>0</v>
      </c>
    </row>
    <row r="1924" spans="1:4" x14ac:dyDescent="0.25">
      <c r="C1924">
        <v>26</v>
      </c>
      <c r="D1924" s="109">
        <f>'COG-M'!P1765</f>
        <v>0</v>
      </c>
    </row>
    <row r="1925" spans="1:4" x14ac:dyDescent="0.25">
      <c r="C1925">
        <v>27</v>
      </c>
      <c r="D1925" s="109">
        <f>'COG-M'!P1766</f>
        <v>0</v>
      </c>
    </row>
    <row r="1926" spans="1:4" x14ac:dyDescent="0.25">
      <c r="A1926">
        <v>4700</v>
      </c>
      <c r="B1926" t="s">
        <v>249</v>
      </c>
      <c r="D1926" s="109">
        <f>'COG-M'!P1767</f>
        <v>0</v>
      </c>
    </row>
    <row r="1927" spans="1:4" x14ac:dyDescent="0.25">
      <c r="A1927">
        <v>471</v>
      </c>
      <c r="B1927" t="s">
        <v>250</v>
      </c>
      <c r="C1927">
        <v>11</v>
      </c>
      <c r="D1927" s="109">
        <f>'COG-M'!P1768</f>
        <v>0</v>
      </c>
    </row>
    <row r="1928" spans="1:4" x14ac:dyDescent="0.25">
      <c r="C1928">
        <v>12</v>
      </c>
      <c r="D1928" s="109">
        <f>'COG-M'!P1769</f>
        <v>0</v>
      </c>
    </row>
    <row r="1929" spans="1:4" x14ac:dyDescent="0.25">
      <c r="C1929">
        <v>13</v>
      </c>
      <c r="D1929" s="109">
        <f>'COG-M'!P1770</f>
        <v>0</v>
      </c>
    </row>
    <row r="1930" spans="1:4" x14ac:dyDescent="0.25">
      <c r="C1930">
        <v>14</v>
      </c>
      <c r="D1930" s="109">
        <f>'COG-M'!P1771</f>
        <v>0</v>
      </c>
    </row>
    <row r="1931" spans="1:4" x14ac:dyDescent="0.25">
      <c r="C1931">
        <v>15</v>
      </c>
      <c r="D1931" s="109">
        <f>'COG-M'!P1772</f>
        <v>0</v>
      </c>
    </row>
    <row r="1932" spans="1:4" x14ac:dyDescent="0.25">
      <c r="C1932">
        <v>16</v>
      </c>
      <c r="D1932" s="109">
        <f>'COG-M'!P1773</f>
        <v>0</v>
      </c>
    </row>
    <row r="1933" spans="1:4" x14ac:dyDescent="0.25">
      <c r="C1933">
        <v>17</v>
      </c>
      <c r="D1933" s="109">
        <f>'COG-M'!P1774</f>
        <v>0</v>
      </c>
    </row>
    <row r="1934" spans="1:4" x14ac:dyDescent="0.25">
      <c r="C1934">
        <v>25</v>
      </c>
      <c r="D1934" s="109">
        <f>'COG-M'!P1775</f>
        <v>0</v>
      </c>
    </row>
    <row r="1935" spans="1:4" x14ac:dyDescent="0.25">
      <c r="C1935">
        <v>26</v>
      </c>
      <c r="D1935" s="109">
        <f>'COG-M'!P1776</f>
        <v>0</v>
      </c>
    </row>
    <row r="1936" spans="1:4" x14ac:dyDescent="0.25">
      <c r="C1936">
        <v>27</v>
      </c>
      <c r="D1936" s="109">
        <f>'COG-M'!P1777</f>
        <v>0</v>
      </c>
    </row>
    <row r="1937" spans="1:4" x14ac:dyDescent="0.25">
      <c r="A1937">
        <v>4800</v>
      </c>
      <c r="B1937" t="s">
        <v>251</v>
      </c>
      <c r="D1937" s="109">
        <f>'COG-M'!P1778</f>
        <v>0</v>
      </c>
    </row>
    <row r="1938" spans="1:4" x14ac:dyDescent="0.25">
      <c r="A1938">
        <v>481</v>
      </c>
      <c r="B1938" t="s">
        <v>252</v>
      </c>
      <c r="C1938">
        <v>11</v>
      </c>
      <c r="D1938" s="109">
        <f>'COG-M'!P1779</f>
        <v>0</v>
      </c>
    </row>
    <row r="1939" spans="1:4" x14ac:dyDescent="0.25">
      <c r="C1939">
        <v>12</v>
      </c>
      <c r="D1939" s="109">
        <f>'COG-M'!P1780</f>
        <v>0</v>
      </c>
    </row>
    <row r="1940" spans="1:4" x14ac:dyDescent="0.25">
      <c r="C1940">
        <v>13</v>
      </c>
      <c r="D1940" s="109">
        <f>'COG-M'!P1781</f>
        <v>0</v>
      </c>
    </row>
    <row r="1941" spans="1:4" x14ac:dyDescent="0.25">
      <c r="C1941">
        <v>14</v>
      </c>
      <c r="D1941" s="109">
        <f>'COG-M'!P1782</f>
        <v>0</v>
      </c>
    </row>
    <row r="1942" spans="1:4" x14ac:dyDescent="0.25">
      <c r="C1942">
        <v>15</v>
      </c>
      <c r="D1942" s="109">
        <f>'COG-M'!P1783</f>
        <v>0</v>
      </c>
    </row>
    <row r="1943" spans="1:4" x14ac:dyDescent="0.25">
      <c r="C1943">
        <v>16</v>
      </c>
      <c r="D1943" s="109">
        <f>'COG-M'!P1784</f>
        <v>0</v>
      </c>
    </row>
    <row r="1944" spans="1:4" x14ac:dyDescent="0.25">
      <c r="C1944">
        <v>17</v>
      </c>
      <c r="D1944" s="109">
        <f>'COG-M'!P1785</f>
        <v>0</v>
      </c>
    </row>
    <row r="1945" spans="1:4" x14ac:dyDescent="0.25">
      <c r="C1945">
        <v>25</v>
      </c>
      <c r="D1945" s="109">
        <f>'COG-M'!P1786</f>
        <v>0</v>
      </c>
    </row>
    <row r="1946" spans="1:4" x14ac:dyDescent="0.25">
      <c r="C1946">
        <v>26</v>
      </c>
      <c r="D1946" s="109">
        <f>'COG-M'!P1787</f>
        <v>0</v>
      </c>
    </row>
    <row r="1947" spans="1:4" x14ac:dyDescent="0.25">
      <c r="C1947">
        <v>27</v>
      </c>
      <c r="D1947" s="109">
        <f>'COG-M'!P1788</f>
        <v>0</v>
      </c>
    </row>
    <row r="1948" spans="1:4" x14ac:dyDescent="0.25">
      <c r="A1948">
        <v>482</v>
      </c>
      <c r="B1948" t="s">
        <v>253</v>
      </c>
      <c r="C1948">
        <v>11</v>
      </c>
      <c r="D1948" s="109">
        <f>'COG-M'!P1789</f>
        <v>0</v>
      </c>
    </row>
    <row r="1949" spans="1:4" x14ac:dyDescent="0.25">
      <c r="C1949">
        <v>12</v>
      </c>
      <c r="D1949" s="109">
        <f>'COG-M'!P1790</f>
        <v>0</v>
      </c>
    </row>
    <row r="1950" spans="1:4" x14ac:dyDescent="0.25">
      <c r="C1950">
        <v>13</v>
      </c>
      <c r="D1950" s="109">
        <f>'COG-M'!P1791</f>
        <v>0</v>
      </c>
    </row>
    <row r="1951" spans="1:4" x14ac:dyDescent="0.25">
      <c r="C1951">
        <v>14</v>
      </c>
      <c r="D1951" s="109">
        <f>'COG-M'!P1792</f>
        <v>0</v>
      </c>
    </row>
    <row r="1952" spans="1:4" x14ac:dyDescent="0.25">
      <c r="C1952">
        <v>15</v>
      </c>
      <c r="D1952" s="109">
        <f>'COG-M'!P1793</f>
        <v>0</v>
      </c>
    </row>
    <row r="1953" spans="1:4" x14ac:dyDescent="0.25">
      <c r="C1953">
        <v>16</v>
      </c>
      <c r="D1953" s="109">
        <f>'COG-M'!P1794</f>
        <v>0</v>
      </c>
    </row>
    <row r="1954" spans="1:4" x14ac:dyDescent="0.25">
      <c r="C1954">
        <v>17</v>
      </c>
      <c r="D1954" s="109">
        <f>'COG-M'!P1795</f>
        <v>0</v>
      </c>
    </row>
    <row r="1955" spans="1:4" x14ac:dyDescent="0.25">
      <c r="C1955">
        <v>25</v>
      </c>
      <c r="D1955" s="109">
        <f>'COG-M'!P1796</f>
        <v>0</v>
      </c>
    </row>
    <row r="1956" spans="1:4" x14ac:dyDescent="0.25">
      <c r="C1956">
        <v>26</v>
      </c>
      <c r="D1956" s="109">
        <f>'COG-M'!P1797</f>
        <v>0</v>
      </c>
    </row>
    <row r="1957" spans="1:4" x14ac:dyDescent="0.25">
      <c r="C1957">
        <v>27</v>
      </c>
      <c r="D1957" s="109">
        <f>'COG-M'!P1798</f>
        <v>0</v>
      </c>
    </row>
    <row r="1958" spans="1:4" x14ac:dyDescent="0.25">
      <c r="A1958">
        <v>483</v>
      </c>
      <c r="B1958" t="s">
        <v>254</v>
      </c>
      <c r="C1958">
        <v>11</v>
      </c>
      <c r="D1958" s="109">
        <f>'COG-M'!P1799</f>
        <v>0</v>
      </c>
    </row>
    <row r="1959" spans="1:4" x14ac:dyDescent="0.25">
      <c r="C1959">
        <v>12</v>
      </c>
      <c r="D1959" s="109">
        <f>'COG-M'!P1800</f>
        <v>0</v>
      </c>
    </row>
    <row r="1960" spans="1:4" x14ac:dyDescent="0.25">
      <c r="C1960">
        <v>13</v>
      </c>
      <c r="D1960" s="109">
        <f>'COG-M'!P1801</f>
        <v>0</v>
      </c>
    </row>
    <row r="1961" spans="1:4" x14ac:dyDescent="0.25">
      <c r="C1961">
        <v>14</v>
      </c>
      <c r="D1961" s="109">
        <f>'COG-M'!P1802</f>
        <v>0</v>
      </c>
    </row>
    <row r="1962" spans="1:4" x14ac:dyDescent="0.25">
      <c r="C1962">
        <v>15</v>
      </c>
      <c r="D1962" s="109">
        <f>'COG-M'!P1803</f>
        <v>0</v>
      </c>
    </row>
    <row r="1963" spans="1:4" x14ac:dyDescent="0.25">
      <c r="C1963">
        <v>16</v>
      </c>
      <c r="D1963" s="109">
        <f>'COG-M'!P1804</f>
        <v>0</v>
      </c>
    </row>
    <row r="1964" spans="1:4" x14ac:dyDescent="0.25">
      <c r="C1964">
        <v>17</v>
      </c>
      <c r="D1964" s="109">
        <f>'COG-M'!P1805</f>
        <v>0</v>
      </c>
    </row>
    <row r="1965" spans="1:4" x14ac:dyDescent="0.25">
      <c r="C1965">
        <v>25</v>
      </c>
      <c r="D1965" s="109">
        <f>'COG-M'!P1806</f>
        <v>0</v>
      </c>
    </row>
    <row r="1966" spans="1:4" x14ac:dyDescent="0.25">
      <c r="C1966">
        <v>26</v>
      </c>
      <c r="D1966" s="109">
        <f>'COG-M'!P1807</f>
        <v>0</v>
      </c>
    </row>
    <row r="1967" spans="1:4" x14ac:dyDescent="0.25">
      <c r="C1967">
        <v>27</v>
      </c>
      <c r="D1967" s="109">
        <f>'COG-M'!P1808</f>
        <v>0</v>
      </c>
    </row>
    <row r="1968" spans="1:4" x14ac:dyDescent="0.25">
      <c r="A1968">
        <v>484</v>
      </c>
      <c r="B1968" t="s">
        <v>255</v>
      </c>
      <c r="C1968">
        <v>11</v>
      </c>
      <c r="D1968" s="109">
        <f>'COG-M'!P1809</f>
        <v>0</v>
      </c>
    </row>
    <row r="1969" spans="1:4" x14ac:dyDescent="0.25">
      <c r="C1969">
        <v>12</v>
      </c>
      <c r="D1969" s="109">
        <f>'COG-M'!P1810</f>
        <v>0</v>
      </c>
    </row>
    <row r="1970" spans="1:4" x14ac:dyDescent="0.25">
      <c r="C1970">
        <v>13</v>
      </c>
      <c r="D1970" s="109">
        <f>'COG-M'!P1811</f>
        <v>0</v>
      </c>
    </row>
    <row r="1971" spans="1:4" x14ac:dyDescent="0.25">
      <c r="C1971">
        <v>14</v>
      </c>
      <c r="D1971" s="109">
        <f>'COG-M'!P1812</f>
        <v>0</v>
      </c>
    </row>
    <row r="1972" spans="1:4" x14ac:dyDescent="0.25">
      <c r="C1972">
        <v>15</v>
      </c>
      <c r="D1972" s="109">
        <f>'COG-M'!P1813</f>
        <v>0</v>
      </c>
    </row>
    <row r="1973" spans="1:4" x14ac:dyDescent="0.25">
      <c r="C1973">
        <v>16</v>
      </c>
      <c r="D1973" s="109">
        <f>'COG-M'!P1814</f>
        <v>0</v>
      </c>
    </row>
    <row r="1974" spans="1:4" x14ac:dyDescent="0.25">
      <c r="C1974">
        <v>17</v>
      </c>
      <c r="D1974" s="109">
        <f>'COG-M'!P1815</f>
        <v>0</v>
      </c>
    </row>
    <row r="1975" spans="1:4" x14ac:dyDescent="0.25">
      <c r="C1975">
        <v>25</v>
      </c>
      <c r="D1975" s="109">
        <f>'COG-M'!P1816</f>
        <v>0</v>
      </c>
    </row>
    <row r="1976" spans="1:4" x14ac:dyDescent="0.25">
      <c r="C1976">
        <v>26</v>
      </c>
      <c r="D1976" s="109">
        <f>'COG-M'!P1817</f>
        <v>0</v>
      </c>
    </row>
    <row r="1977" spans="1:4" x14ac:dyDescent="0.25">
      <c r="C1977">
        <v>27</v>
      </c>
      <c r="D1977" s="109">
        <f>'COG-M'!P1818</f>
        <v>0</v>
      </c>
    </row>
    <row r="1978" spans="1:4" x14ac:dyDescent="0.25">
      <c r="A1978">
        <v>485</v>
      </c>
      <c r="B1978" t="s">
        <v>256</v>
      </c>
      <c r="C1978">
        <v>11</v>
      </c>
      <c r="D1978" s="109">
        <f>'COG-M'!P1819</f>
        <v>0</v>
      </c>
    </row>
    <row r="1979" spans="1:4" x14ac:dyDescent="0.25">
      <c r="C1979">
        <v>12</v>
      </c>
      <c r="D1979" s="109">
        <f>'COG-M'!P1820</f>
        <v>0</v>
      </c>
    </row>
    <row r="1980" spans="1:4" x14ac:dyDescent="0.25">
      <c r="C1980">
        <v>13</v>
      </c>
      <c r="D1980" s="109">
        <f>'COG-M'!P1821</f>
        <v>0</v>
      </c>
    </row>
    <row r="1981" spans="1:4" x14ac:dyDescent="0.25">
      <c r="C1981">
        <v>14</v>
      </c>
      <c r="D1981" s="109">
        <f>'COG-M'!P1822</f>
        <v>0</v>
      </c>
    </row>
    <row r="1982" spans="1:4" x14ac:dyDescent="0.25">
      <c r="C1982">
        <v>15</v>
      </c>
      <c r="D1982" s="109">
        <f>'COG-M'!P1823</f>
        <v>0</v>
      </c>
    </row>
    <row r="1983" spans="1:4" x14ac:dyDescent="0.25">
      <c r="C1983">
        <v>16</v>
      </c>
      <c r="D1983" s="109">
        <f>'COG-M'!P1824</f>
        <v>0</v>
      </c>
    </row>
    <row r="1984" spans="1:4" x14ac:dyDescent="0.25">
      <c r="C1984">
        <v>17</v>
      </c>
      <c r="D1984" s="109">
        <f>'COG-M'!P1825</f>
        <v>0</v>
      </c>
    </row>
    <row r="1985" spans="1:4" x14ac:dyDescent="0.25">
      <c r="C1985">
        <v>25</v>
      </c>
      <c r="D1985" s="109">
        <f>'COG-M'!P1826</f>
        <v>0</v>
      </c>
    </row>
    <row r="1986" spans="1:4" x14ac:dyDescent="0.25">
      <c r="C1986">
        <v>26</v>
      </c>
      <c r="D1986" s="109">
        <f>'COG-M'!P1827</f>
        <v>0</v>
      </c>
    </row>
    <row r="1987" spans="1:4" x14ac:dyDescent="0.25">
      <c r="C1987">
        <v>27</v>
      </c>
      <c r="D1987" s="109">
        <f>'COG-M'!P1828</f>
        <v>0</v>
      </c>
    </row>
    <row r="1988" spans="1:4" x14ac:dyDescent="0.25">
      <c r="A1988">
        <v>4900</v>
      </c>
      <c r="B1988" t="s">
        <v>257</v>
      </c>
      <c r="D1988" s="109">
        <f>'COG-M'!P1829</f>
        <v>0</v>
      </c>
    </row>
    <row r="1989" spans="1:4" x14ac:dyDescent="0.25">
      <c r="A1989">
        <v>491</v>
      </c>
      <c r="B1989" t="s">
        <v>258</v>
      </c>
      <c r="C1989">
        <v>11</v>
      </c>
      <c r="D1989" s="109">
        <f>'COG-M'!P1830</f>
        <v>0</v>
      </c>
    </row>
    <row r="1990" spans="1:4" x14ac:dyDescent="0.25">
      <c r="C1990">
        <v>12</v>
      </c>
      <c r="D1990" s="109">
        <f>'COG-M'!P1831</f>
        <v>0</v>
      </c>
    </row>
    <row r="1991" spans="1:4" x14ac:dyDescent="0.25">
      <c r="C1991">
        <v>13</v>
      </c>
      <c r="D1991" s="109">
        <f>'COG-M'!P1832</f>
        <v>0</v>
      </c>
    </row>
    <row r="1992" spans="1:4" x14ac:dyDescent="0.25">
      <c r="C1992">
        <v>14</v>
      </c>
      <c r="D1992" s="109">
        <f>'COG-M'!P1833</f>
        <v>0</v>
      </c>
    </row>
    <row r="1993" spans="1:4" x14ac:dyDescent="0.25">
      <c r="C1993">
        <v>15</v>
      </c>
      <c r="D1993" s="109">
        <f>'COG-M'!P1834</f>
        <v>0</v>
      </c>
    </row>
    <row r="1994" spans="1:4" x14ac:dyDescent="0.25">
      <c r="C1994">
        <v>16</v>
      </c>
      <c r="D1994" s="109">
        <f>'COG-M'!P1835</f>
        <v>0</v>
      </c>
    </row>
    <row r="1995" spans="1:4" x14ac:dyDescent="0.25">
      <c r="C1995">
        <v>17</v>
      </c>
      <c r="D1995" s="109">
        <f>'COG-M'!P1836</f>
        <v>0</v>
      </c>
    </row>
    <row r="1996" spans="1:4" x14ac:dyDescent="0.25">
      <c r="C1996">
        <v>25</v>
      </c>
      <c r="D1996" s="109">
        <f>'COG-M'!P1837</f>
        <v>0</v>
      </c>
    </row>
    <row r="1997" spans="1:4" x14ac:dyDescent="0.25">
      <c r="C1997">
        <v>26</v>
      </c>
      <c r="D1997" s="109">
        <f>'COG-M'!P1838</f>
        <v>0</v>
      </c>
    </row>
    <row r="1998" spans="1:4" x14ac:dyDescent="0.25">
      <c r="C1998">
        <v>27</v>
      </c>
      <c r="D1998" s="109">
        <f>'COG-M'!P1839</f>
        <v>0</v>
      </c>
    </row>
    <row r="1999" spans="1:4" x14ac:dyDescent="0.25">
      <c r="A1999">
        <v>492</v>
      </c>
      <c r="B1999" t="s">
        <v>259</v>
      </c>
      <c r="C1999">
        <v>11</v>
      </c>
      <c r="D1999" s="109">
        <f>'COG-M'!P1840</f>
        <v>0</v>
      </c>
    </row>
    <row r="2000" spans="1:4" x14ac:dyDescent="0.25">
      <c r="C2000">
        <v>12</v>
      </c>
      <c r="D2000" s="109">
        <f>'COG-M'!P1841</f>
        <v>0</v>
      </c>
    </row>
    <row r="2001" spans="1:4" x14ac:dyDescent="0.25">
      <c r="C2001">
        <v>13</v>
      </c>
      <c r="D2001" s="109">
        <f>'COG-M'!P1842</f>
        <v>0</v>
      </c>
    </row>
    <row r="2002" spans="1:4" x14ac:dyDescent="0.25">
      <c r="C2002">
        <v>14</v>
      </c>
      <c r="D2002" s="109">
        <f>'COG-M'!P1843</f>
        <v>0</v>
      </c>
    </row>
    <row r="2003" spans="1:4" x14ac:dyDescent="0.25">
      <c r="C2003">
        <v>15</v>
      </c>
      <c r="D2003" s="109">
        <f>'COG-M'!P1844</f>
        <v>0</v>
      </c>
    </row>
    <row r="2004" spans="1:4" x14ac:dyDescent="0.25">
      <c r="C2004">
        <v>16</v>
      </c>
      <c r="D2004" s="109">
        <f>'COG-M'!P1845</f>
        <v>0</v>
      </c>
    </row>
    <row r="2005" spans="1:4" x14ac:dyDescent="0.25">
      <c r="C2005">
        <v>17</v>
      </c>
      <c r="D2005" s="109">
        <f>'COG-M'!P1846</f>
        <v>0</v>
      </c>
    </row>
    <row r="2006" spans="1:4" x14ac:dyDescent="0.25">
      <c r="C2006">
        <v>25</v>
      </c>
      <c r="D2006" s="109">
        <f>'COG-M'!P1847</f>
        <v>0</v>
      </c>
    </row>
    <row r="2007" spans="1:4" x14ac:dyDescent="0.25">
      <c r="C2007">
        <v>26</v>
      </c>
      <c r="D2007" s="109">
        <f>'COG-M'!P1848</f>
        <v>0</v>
      </c>
    </row>
    <row r="2008" spans="1:4" x14ac:dyDescent="0.25">
      <c r="C2008">
        <v>27</v>
      </c>
      <c r="D2008" s="109">
        <f>'COG-M'!P1849</f>
        <v>0</v>
      </c>
    </row>
    <row r="2009" spans="1:4" x14ac:dyDescent="0.25">
      <c r="A2009">
        <v>493</v>
      </c>
      <c r="B2009" t="s">
        <v>260</v>
      </c>
      <c r="C2009">
        <v>11</v>
      </c>
      <c r="D2009" s="109">
        <f>'COG-M'!P1850</f>
        <v>0</v>
      </c>
    </row>
    <row r="2010" spans="1:4" x14ac:dyDescent="0.25">
      <c r="C2010">
        <v>12</v>
      </c>
      <c r="D2010" s="109">
        <f>'COG-M'!P1851</f>
        <v>0</v>
      </c>
    </row>
    <row r="2011" spans="1:4" x14ac:dyDescent="0.25">
      <c r="C2011">
        <v>13</v>
      </c>
      <c r="D2011" s="109">
        <f>'COG-M'!P1852</f>
        <v>0</v>
      </c>
    </row>
    <row r="2012" spans="1:4" x14ac:dyDescent="0.25">
      <c r="C2012">
        <v>14</v>
      </c>
      <c r="D2012" s="109">
        <f>'COG-M'!P1853</f>
        <v>0</v>
      </c>
    </row>
    <row r="2013" spans="1:4" x14ac:dyDescent="0.25">
      <c r="C2013">
        <v>15</v>
      </c>
      <c r="D2013" s="109">
        <f>'COG-M'!P1854</f>
        <v>0</v>
      </c>
    </row>
    <row r="2014" spans="1:4" x14ac:dyDescent="0.25">
      <c r="C2014">
        <v>16</v>
      </c>
      <c r="D2014" s="109">
        <f>'COG-M'!P1855</f>
        <v>0</v>
      </c>
    </row>
    <row r="2015" spans="1:4" x14ac:dyDescent="0.25">
      <c r="C2015">
        <v>17</v>
      </c>
      <c r="D2015" s="109">
        <f>'COG-M'!P1856</f>
        <v>0</v>
      </c>
    </row>
    <row r="2016" spans="1:4" x14ac:dyDescent="0.25">
      <c r="C2016">
        <v>25</v>
      </c>
      <c r="D2016" s="109">
        <f>'COG-M'!P1857</f>
        <v>0</v>
      </c>
    </row>
    <row r="2017" spans="1:4" x14ac:dyDescent="0.25">
      <c r="C2017">
        <v>26</v>
      </c>
      <c r="D2017" s="109">
        <f>'COG-M'!P1858</f>
        <v>0</v>
      </c>
    </row>
    <row r="2018" spans="1:4" x14ac:dyDescent="0.25">
      <c r="C2018">
        <v>27</v>
      </c>
      <c r="D2018" s="109">
        <f>'COG-M'!P1859</f>
        <v>0</v>
      </c>
    </row>
    <row r="2019" spans="1:4" x14ac:dyDescent="0.25">
      <c r="A2019">
        <v>5000</v>
      </c>
      <c r="B2019" t="s">
        <v>261</v>
      </c>
      <c r="D2019" s="109">
        <f>'COG-M'!P1860</f>
        <v>310000</v>
      </c>
    </row>
    <row r="2020" spans="1:4" x14ac:dyDescent="0.25">
      <c r="A2020">
        <v>5100</v>
      </c>
      <c r="B2020" t="s">
        <v>262</v>
      </c>
      <c r="D2020" s="109">
        <f>'COG-M'!P1861</f>
        <v>260000</v>
      </c>
    </row>
    <row r="2021" spans="1:4" x14ac:dyDescent="0.25">
      <c r="A2021">
        <v>511</v>
      </c>
      <c r="B2021" t="s">
        <v>263</v>
      </c>
      <c r="C2021">
        <v>11</v>
      </c>
      <c r="D2021" s="109">
        <f>'COG-M'!P1862</f>
        <v>0</v>
      </c>
    </row>
    <row r="2022" spans="1:4" x14ac:dyDescent="0.25">
      <c r="C2022">
        <v>12</v>
      </c>
      <c r="D2022" s="109">
        <f>'COG-M'!P1863</f>
        <v>0</v>
      </c>
    </row>
    <row r="2023" spans="1:4" x14ac:dyDescent="0.25">
      <c r="C2023">
        <v>13</v>
      </c>
      <c r="D2023" s="109">
        <f>'COG-M'!P1864</f>
        <v>0</v>
      </c>
    </row>
    <row r="2024" spans="1:4" x14ac:dyDescent="0.25">
      <c r="C2024">
        <v>14</v>
      </c>
      <c r="D2024" s="109">
        <f>'COG-M'!P1865</f>
        <v>0</v>
      </c>
    </row>
    <row r="2025" spans="1:4" x14ac:dyDescent="0.25">
      <c r="C2025">
        <v>15</v>
      </c>
      <c r="D2025" s="109">
        <f>'COG-M'!P1866</f>
        <v>240000</v>
      </c>
    </row>
    <row r="2026" spans="1:4" x14ac:dyDescent="0.25">
      <c r="C2026">
        <v>16</v>
      </c>
      <c r="D2026" s="109">
        <f>'COG-M'!P1867</f>
        <v>0</v>
      </c>
    </row>
    <row r="2027" spans="1:4" x14ac:dyDescent="0.25">
      <c r="C2027">
        <v>17</v>
      </c>
      <c r="D2027" s="109">
        <f>'COG-M'!P1868</f>
        <v>0</v>
      </c>
    </row>
    <row r="2028" spans="1:4" x14ac:dyDescent="0.25">
      <c r="C2028">
        <v>25</v>
      </c>
      <c r="D2028" s="109">
        <f>'COG-M'!P1869</f>
        <v>0</v>
      </c>
    </row>
    <row r="2029" spans="1:4" x14ac:dyDescent="0.25">
      <c r="C2029">
        <v>26</v>
      </c>
      <c r="D2029" s="109">
        <f>'COG-M'!P1870</f>
        <v>0</v>
      </c>
    </row>
    <row r="2030" spans="1:4" x14ac:dyDescent="0.25">
      <c r="C2030">
        <v>27</v>
      </c>
      <c r="D2030" s="109">
        <f>'COG-M'!P1871</f>
        <v>0</v>
      </c>
    </row>
    <row r="2031" spans="1:4" x14ac:dyDescent="0.25">
      <c r="A2031">
        <v>512</v>
      </c>
      <c r="B2031" t="s">
        <v>264</v>
      </c>
      <c r="C2031">
        <v>11</v>
      </c>
      <c r="D2031" s="109">
        <f>'COG-M'!P1872</f>
        <v>0</v>
      </c>
    </row>
    <row r="2032" spans="1:4" x14ac:dyDescent="0.25">
      <c r="C2032">
        <v>12</v>
      </c>
      <c r="D2032" s="109">
        <f>'COG-M'!P1873</f>
        <v>0</v>
      </c>
    </row>
    <row r="2033" spans="1:4" x14ac:dyDescent="0.25">
      <c r="C2033">
        <v>13</v>
      </c>
      <c r="D2033" s="109">
        <f>'COG-M'!P1874</f>
        <v>0</v>
      </c>
    </row>
    <row r="2034" spans="1:4" x14ac:dyDescent="0.25">
      <c r="C2034">
        <v>14</v>
      </c>
      <c r="D2034" s="109">
        <f>'COG-M'!P1875</f>
        <v>0</v>
      </c>
    </row>
    <row r="2035" spans="1:4" x14ac:dyDescent="0.25">
      <c r="C2035">
        <v>15</v>
      </c>
      <c r="D2035" s="109">
        <f>'COG-M'!P1876</f>
        <v>0</v>
      </c>
    </row>
    <row r="2036" spans="1:4" x14ac:dyDescent="0.25">
      <c r="C2036">
        <v>16</v>
      </c>
      <c r="D2036" s="109">
        <f>'COG-M'!P1877</f>
        <v>0</v>
      </c>
    </row>
    <row r="2037" spans="1:4" x14ac:dyDescent="0.25">
      <c r="C2037">
        <v>17</v>
      </c>
      <c r="D2037" s="109">
        <f>'COG-M'!P1878</f>
        <v>0</v>
      </c>
    </row>
    <row r="2038" spans="1:4" x14ac:dyDescent="0.25">
      <c r="C2038">
        <v>25</v>
      </c>
      <c r="D2038" s="109">
        <f>'COG-M'!P1879</f>
        <v>0</v>
      </c>
    </row>
    <row r="2039" spans="1:4" x14ac:dyDescent="0.25">
      <c r="C2039">
        <v>26</v>
      </c>
      <c r="D2039" s="109">
        <f>'COG-M'!P1880</f>
        <v>0</v>
      </c>
    </row>
    <row r="2040" spans="1:4" x14ac:dyDescent="0.25">
      <c r="C2040">
        <v>27</v>
      </c>
      <c r="D2040" s="109">
        <f>'COG-M'!P1881</f>
        <v>0</v>
      </c>
    </row>
    <row r="2041" spans="1:4" x14ac:dyDescent="0.25">
      <c r="A2041">
        <v>513</v>
      </c>
      <c r="B2041" t="s">
        <v>265</v>
      </c>
      <c r="C2041">
        <v>11</v>
      </c>
      <c r="D2041" s="109">
        <f>'COG-M'!P1882</f>
        <v>0</v>
      </c>
    </row>
    <row r="2042" spans="1:4" x14ac:dyDescent="0.25">
      <c r="C2042">
        <v>12</v>
      </c>
      <c r="D2042" s="109">
        <f>'COG-M'!P1883</f>
        <v>0</v>
      </c>
    </row>
    <row r="2043" spans="1:4" x14ac:dyDescent="0.25">
      <c r="C2043">
        <v>13</v>
      </c>
      <c r="D2043" s="109">
        <f>'COG-M'!P1884</f>
        <v>0</v>
      </c>
    </row>
    <row r="2044" spans="1:4" x14ac:dyDescent="0.25">
      <c r="C2044">
        <v>14</v>
      </c>
      <c r="D2044" s="109">
        <f>'COG-M'!P1885</f>
        <v>0</v>
      </c>
    </row>
    <row r="2045" spans="1:4" x14ac:dyDescent="0.25">
      <c r="C2045">
        <v>15</v>
      </c>
      <c r="D2045" s="109">
        <f>'COG-M'!P1886</f>
        <v>0</v>
      </c>
    </row>
    <row r="2046" spans="1:4" x14ac:dyDescent="0.25">
      <c r="C2046">
        <v>16</v>
      </c>
      <c r="D2046" s="109">
        <f>'COG-M'!P1887</f>
        <v>0</v>
      </c>
    </row>
    <row r="2047" spans="1:4" x14ac:dyDescent="0.25">
      <c r="C2047">
        <v>17</v>
      </c>
      <c r="D2047" s="109">
        <f>'COG-M'!P1888</f>
        <v>0</v>
      </c>
    </row>
    <row r="2048" spans="1:4" x14ac:dyDescent="0.25">
      <c r="C2048">
        <v>25</v>
      </c>
      <c r="D2048" s="109">
        <f>'COG-M'!P1889</f>
        <v>0</v>
      </c>
    </row>
    <row r="2049" spans="1:4" x14ac:dyDescent="0.25">
      <c r="C2049">
        <v>26</v>
      </c>
      <c r="D2049" s="109">
        <f>'COG-M'!P1890</f>
        <v>0</v>
      </c>
    </row>
    <row r="2050" spans="1:4" x14ac:dyDescent="0.25">
      <c r="C2050">
        <v>27</v>
      </c>
      <c r="D2050" s="109">
        <f>'COG-M'!P1891</f>
        <v>0</v>
      </c>
    </row>
    <row r="2051" spans="1:4" x14ac:dyDescent="0.25">
      <c r="A2051">
        <v>514</v>
      </c>
      <c r="B2051" t="s">
        <v>266</v>
      </c>
      <c r="C2051">
        <v>11</v>
      </c>
      <c r="D2051" s="109">
        <f>'COG-M'!P1892</f>
        <v>0</v>
      </c>
    </row>
    <row r="2052" spans="1:4" x14ac:dyDescent="0.25">
      <c r="C2052">
        <v>12</v>
      </c>
      <c r="D2052" s="109">
        <f>'COG-M'!P1893</f>
        <v>0</v>
      </c>
    </row>
    <row r="2053" spans="1:4" x14ac:dyDescent="0.25">
      <c r="C2053">
        <v>13</v>
      </c>
      <c r="D2053" s="109">
        <f>'COG-M'!P1894</f>
        <v>0</v>
      </c>
    </row>
    <row r="2054" spans="1:4" x14ac:dyDescent="0.25">
      <c r="C2054">
        <v>14</v>
      </c>
      <c r="D2054" s="109">
        <f>'COG-M'!P1895</f>
        <v>0</v>
      </c>
    </row>
    <row r="2055" spans="1:4" x14ac:dyDescent="0.25">
      <c r="C2055">
        <v>15</v>
      </c>
      <c r="D2055" s="109">
        <f>'COG-M'!P1896</f>
        <v>0</v>
      </c>
    </row>
    <row r="2056" spans="1:4" x14ac:dyDescent="0.25">
      <c r="C2056">
        <v>16</v>
      </c>
      <c r="D2056" s="109">
        <f>'COG-M'!P1897</f>
        <v>0</v>
      </c>
    </row>
    <row r="2057" spans="1:4" x14ac:dyDescent="0.25">
      <c r="C2057">
        <v>17</v>
      </c>
      <c r="D2057" s="109">
        <f>'COG-M'!P1898</f>
        <v>0</v>
      </c>
    </row>
    <row r="2058" spans="1:4" x14ac:dyDescent="0.25">
      <c r="C2058">
        <v>25</v>
      </c>
      <c r="D2058" s="109">
        <f>'COG-M'!P1899</f>
        <v>0</v>
      </c>
    </row>
    <row r="2059" spans="1:4" x14ac:dyDescent="0.25">
      <c r="C2059">
        <v>26</v>
      </c>
      <c r="D2059" s="109">
        <f>'COG-M'!P1900</f>
        <v>0</v>
      </c>
    </row>
    <row r="2060" spans="1:4" x14ac:dyDescent="0.25">
      <c r="C2060">
        <v>27</v>
      </c>
      <c r="D2060" s="109">
        <f>'COG-M'!P1901</f>
        <v>0</v>
      </c>
    </row>
    <row r="2061" spans="1:4" x14ac:dyDescent="0.25">
      <c r="A2061">
        <v>515</v>
      </c>
      <c r="B2061" t="s">
        <v>267</v>
      </c>
      <c r="C2061">
        <v>11</v>
      </c>
      <c r="D2061" s="109">
        <f>'COG-M'!P1902</f>
        <v>0</v>
      </c>
    </row>
    <row r="2062" spans="1:4" x14ac:dyDescent="0.25">
      <c r="C2062">
        <v>12</v>
      </c>
      <c r="D2062" s="109">
        <f>'COG-M'!P1903</f>
        <v>0</v>
      </c>
    </row>
    <row r="2063" spans="1:4" x14ac:dyDescent="0.25">
      <c r="C2063">
        <v>13</v>
      </c>
      <c r="D2063" s="109">
        <f>'COG-M'!P1904</f>
        <v>0</v>
      </c>
    </row>
    <row r="2064" spans="1:4" x14ac:dyDescent="0.25">
      <c r="C2064">
        <v>14</v>
      </c>
      <c r="D2064" s="109">
        <f>'COG-M'!P1905</f>
        <v>0</v>
      </c>
    </row>
    <row r="2065" spans="1:4" x14ac:dyDescent="0.25">
      <c r="C2065">
        <v>15</v>
      </c>
      <c r="D2065" s="109">
        <f>'COG-M'!P1906</f>
        <v>20000</v>
      </c>
    </row>
    <row r="2066" spans="1:4" x14ac:dyDescent="0.25">
      <c r="C2066">
        <v>16</v>
      </c>
      <c r="D2066" s="109">
        <f>'COG-M'!P1907</f>
        <v>0</v>
      </c>
    </row>
    <row r="2067" spans="1:4" x14ac:dyDescent="0.25">
      <c r="C2067">
        <v>17</v>
      </c>
      <c r="D2067" s="109">
        <f>'COG-M'!P1908</f>
        <v>0</v>
      </c>
    </row>
    <row r="2068" spans="1:4" x14ac:dyDescent="0.25">
      <c r="C2068">
        <v>25</v>
      </c>
      <c r="D2068" s="109">
        <f>'COG-M'!P1909</f>
        <v>0</v>
      </c>
    </row>
    <row r="2069" spans="1:4" x14ac:dyDescent="0.25">
      <c r="C2069">
        <v>26</v>
      </c>
      <c r="D2069" s="109">
        <f>'COG-M'!P1910</f>
        <v>0</v>
      </c>
    </row>
    <row r="2070" spans="1:4" x14ac:dyDescent="0.25">
      <c r="C2070">
        <v>27</v>
      </c>
      <c r="D2070" s="109">
        <f>'COG-M'!P1911</f>
        <v>0</v>
      </c>
    </row>
    <row r="2071" spans="1:4" x14ac:dyDescent="0.25">
      <c r="A2071">
        <v>519</v>
      </c>
      <c r="B2071" t="s">
        <v>268</v>
      </c>
      <c r="C2071">
        <v>11</v>
      </c>
      <c r="D2071" s="109">
        <f>'COG-M'!P1912</f>
        <v>0</v>
      </c>
    </row>
    <row r="2072" spans="1:4" x14ac:dyDescent="0.25">
      <c r="C2072">
        <v>12</v>
      </c>
      <c r="D2072" s="109">
        <f>'COG-M'!P1913</f>
        <v>0</v>
      </c>
    </row>
    <row r="2073" spans="1:4" x14ac:dyDescent="0.25">
      <c r="C2073">
        <v>13</v>
      </c>
      <c r="D2073" s="109">
        <f>'COG-M'!P1914</f>
        <v>0</v>
      </c>
    </row>
    <row r="2074" spans="1:4" x14ac:dyDescent="0.25">
      <c r="C2074">
        <v>14</v>
      </c>
      <c r="D2074" s="109">
        <f>'COG-M'!P1915</f>
        <v>0</v>
      </c>
    </row>
    <row r="2075" spans="1:4" x14ac:dyDescent="0.25">
      <c r="C2075">
        <v>15</v>
      </c>
      <c r="D2075" s="109">
        <f>'COG-M'!P1916</f>
        <v>0</v>
      </c>
    </row>
    <row r="2076" spans="1:4" x14ac:dyDescent="0.25">
      <c r="C2076">
        <v>16</v>
      </c>
      <c r="D2076" s="109">
        <f>'COG-M'!P1917</f>
        <v>0</v>
      </c>
    </row>
    <row r="2077" spans="1:4" x14ac:dyDescent="0.25">
      <c r="C2077">
        <v>17</v>
      </c>
      <c r="D2077" s="109">
        <f>'COG-M'!P1918</f>
        <v>0</v>
      </c>
    </row>
    <row r="2078" spans="1:4" x14ac:dyDescent="0.25">
      <c r="C2078">
        <v>25</v>
      </c>
      <c r="D2078" s="109">
        <f>'COG-M'!P1919</f>
        <v>0</v>
      </c>
    </row>
    <row r="2079" spans="1:4" x14ac:dyDescent="0.25">
      <c r="C2079">
        <v>26</v>
      </c>
      <c r="D2079" s="109">
        <f>'COG-M'!P1920</f>
        <v>0</v>
      </c>
    </row>
    <row r="2080" spans="1:4" x14ac:dyDescent="0.25">
      <c r="C2080">
        <v>27</v>
      </c>
      <c r="D2080" s="109">
        <f>'COG-M'!P1921</f>
        <v>0</v>
      </c>
    </row>
    <row r="2081" spans="1:4" x14ac:dyDescent="0.25">
      <c r="A2081">
        <v>5200</v>
      </c>
      <c r="B2081" t="s">
        <v>269</v>
      </c>
      <c r="D2081" s="109">
        <f>'COG-M'!P1922</f>
        <v>0</v>
      </c>
    </row>
    <row r="2082" spans="1:4" x14ac:dyDescent="0.25">
      <c r="A2082">
        <v>521</v>
      </c>
      <c r="B2082" t="s">
        <v>270</v>
      </c>
      <c r="C2082">
        <v>11</v>
      </c>
      <c r="D2082" s="109">
        <f>'COG-M'!P1923</f>
        <v>0</v>
      </c>
    </row>
    <row r="2083" spans="1:4" x14ac:dyDescent="0.25">
      <c r="C2083">
        <v>12</v>
      </c>
      <c r="D2083" s="109">
        <f>'COG-M'!P1924</f>
        <v>0</v>
      </c>
    </row>
    <row r="2084" spans="1:4" x14ac:dyDescent="0.25">
      <c r="C2084">
        <v>13</v>
      </c>
      <c r="D2084" s="109">
        <f>'COG-M'!P1925</f>
        <v>0</v>
      </c>
    </row>
    <row r="2085" spans="1:4" x14ac:dyDescent="0.25">
      <c r="C2085">
        <v>14</v>
      </c>
      <c r="D2085" s="109">
        <f>'COG-M'!P1926</f>
        <v>0</v>
      </c>
    </row>
    <row r="2086" spans="1:4" x14ac:dyDescent="0.25">
      <c r="C2086">
        <v>15</v>
      </c>
      <c r="D2086" s="109">
        <f>'COG-M'!P1927</f>
        <v>0</v>
      </c>
    </row>
    <row r="2087" spans="1:4" x14ac:dyDescent="0.25">
      <c r="C2087">
        <v>16</v>
      </c>
      <c r="D2087" s="109">
        <f>'COG-M'!P1928</f>
        <v>0</v>
      </c>
    </row>
    <row r="2088" spans="1:4" x14ac:dyDescent="0.25">
      <c r="C2088">
        <v>17</v>
      </c>
      <c r="D2088" s="109">
        <f>'COG-M'!P1929</f>
        <v>0</v>
      </c>
    </row>
    <row r="2089" spans="1:4" x14ac:dyDescent="0.25">
      <c r="C2089">
        <v>25</v>
      </c>
      <c r="D2089" s="109">
        <f>'COG-M'!P1930</f>
        <v>0</v>
      </c>
    </row>
    <row r="2090" spans="1:4" x14ac:dyDescent="0.25">
      <c r="C2090">
        <v>26</v>
      </c>
      <c r="D2090" s="109">
        <f>'COG-M'!P1931</f>
        <v>0</v>
      </c>
    </row>
    <row r="2091" spans="1:4" x14ac:dyDescent="0.25">
      <c r="C2091">
        <v>27</v>
      </c>
      <c r="D2091" s="109">
        <f>'COG-M'!P1932</f>
        <v>0</v>
      </c>
    </row>
    <row r="2092" spans="1:4" x14ac:dyDescent="0.25">
      <c r="A2092">
        <v>522</v>
      </c>
      <c r="B2092" t="s">
        <v>271</v>
      </c>
      <c r="C2092">
        <v>11</v>
      </c>
      <c r="D2092" s="109">
        <f>'COG-M'!P1933</f>
        <v>0</v>
      </c>
    </row>
    <row r="2093" spans="1:4" x14ac:dyDescent="0.25">
      <c r="C2093">
        <v>12</v>
      </c>
      <c r="D2093" s="109">
        <f>'COG-M'!P1934</f>
        <v>0</v>
      </c>
    </row>
    <row r="2094" spans="1:4" x14ac:dyDescent="0.25">
      <c r="C2094">
        <v>13</v>
      </c>
      <c r="D2094" s="109">
        <f>'COG-M'!P1935</f>
        <v>0</v>
      </c>
    </row>
    <row r="2095" spans="1:4" x14ac:dyDescent="0.25">
      <c r="C2095">
        <v>14</v>
      </c>
      <c r="D2095" s="109">
        <f>'COG-M'!P1936</f>
        <v>0</v>
      </c>
    </row>
    <row r="2096" spans="1:4" x14ac:dyDescent="0.25">
      <c r="C2096">
        <v>15</v>
      </c>
      <c r="D2096" s="109">
        <f>'COG-M'!P1937</f>
        <v>0</v>
      </c>
    </row>
    <row r="2097" spans="1:4" x14ac:dyDescent="0.25">
      <c r="C2097">
        <v>16</v>
      </c>
      <c r="D2097" s="109">
        <f>'COG-M'!P1938</f>
        <v>0</v>
      </c>
    </row>
    <row r="2098" spans="1:4" x14ac:dyDescent="0.25">
      <c r="C2098">
        <v>17</v>
      </c>
      <c r="D2098" s="109">
        <f>'COG-M'!P1939</f>
        <v>0</v>
      </c>
    </row>
    <row r="2099" spans="1:4" x14ac:dyDescent="0.25">
      <c r="C2099">
        <v>25</v>
      </c>
      <c r="D2099" s="109">
        <f>'COG-M'!P1940</f>
        <v>0</v>
      </c>
    </row>
    <row r="2100" spans="1:4" x14ac:dyDescent="0.25">
      <c r="C2100">
        <v>26</v>
      </c>
      <c r="D2100" s="109">
        <f>'COG-M'!P1941</f>
        <v>0</v>
      </c>
    </row>
    <row r="2101" spans="1:4" x14ac:dyDescent="0.25">
      <c r="C2101">
        <v>27</v>
      </c>
      <c r="D2101" s="109">
        <f>'COG-M'!P1942</f>
        <v>0</v>
      </c>
    </row>
    <row r="2102" spans="1:4" x14ac:dyDescent="0.25">
      <c r="A2102">
        <v>523</v>
      </c>
      <c r="B2102" t="s">
        <v>272</v>
      </c>
      <c r="C2102">
        <v>11</v>
      </c>
      <c r="D2102" s="109">
        <f>'COG-M'!P1943</f>
        <v>0</v>
      </c>
    </row>
    <row r="2103" spans="1:4" x14ac:dyDescent="0.25">
      <c r="C2103">
        <v>12</v>
      </c>
      <c r="D2103" s="109">
        <f>'COG-M'!P1944</f>
        <v>0</v>
      </c>
    </row>
    <row r="2104" spans="1:4" x14ac:dyDescent="0.25">
      <c r="C2104">
        <v>13</v>
      </c>
      <c r="D2104" s="109">
        <f>'COG-M'!P1945</f>
        <v>0</v>
      </c>
    </row>
    <row r="2105" spans="1:4" x14ac:dyDescent="0.25">
      <c r="C2105">
        <v>14</v>
      </c>
      <c r="D2105" s="109">
        <f>'COG-M'!P1946</f>
        <v>0</v>
      </c>
    </row>
    <row r="2106" spans="1:4" x14ac:dyDescent="0.25">
      <c r="C2106">
        <v>15</v>
      </c>
      <c r="D2106" s="109">
        <f>'COG-M'!P1947</f>
        <v>0</v>
      </c>
    </row>
    <row r="2107" spans="1:4" x14ac:dyDescent="0.25">
      <c r="C2107">
        <v>16</v>
      </c>
      <c r="D2107" s="109">
        <f>'COG-M'!P1948</f>
        <v>0</v>
      </c>
    </row>
    <row r="2108" spans="1:4" x14ac:dyDescent="0.25">
      <c r="C2108">
        <v>17</v>
      </c>
      <c r="D2108" s="109">
        <f>'COG-M'!P1949</f>
        <v>0</v>
      </c>
    </row>
    <row r="2109" spans="1:4" x14ac:dyDescent="0.25">
      <c r="C2109">
        <v>25</v>
      </c>
      <c r="D2109" s="109">
        <f>'COG-M'!P1950</f>
        <v>0</v>
      </c>
    </row>
    <row r="2110" spans="1:4" x14ac:dyDescent="0.25">
      <c r="C2110">
        <v>26</v>
      </c>
      <c r="D2110" s="109">
        <f>'COG-M'!P1951</f>
        <v>0</v>
      </c>
    </row>
    <row r="2111" spans="1:4" x14ac:dyDescent="0.25">
      <c r="C2111">
        <v>27</v>
      </c>
      <c r="D2111" s="109">
        <f>'COG-M'!P1952</f>
        <v>0</v>
      </c>
    </row>
    <row r="2112" spans="1:4" x14ac:dyDescent="0.25">
      <c r="A2112">
        <v>529</v>
      </c>
      <c r="B2112" t="s">
        <v>273</v>
      </c>
      <c r="C2112">
        <v>11</v>
      </c>
      <c r="D2112" s="109">
        <f>'COG-M'!P1953</f>
        <v>0</v>
      </c>
    </row>
    <row r="2113" spans="1:4" x14ac:dyDescent="0.25">
      <c r="C2113">
        <v>12</v>
      </c>
      <c r="D2113" s="109">
        <f>'COG-M'!P1954</f>
        <v>0</v>
      </c>
    </row>
    <row r="2114" spans="1:4" x14ac:dyDescent="0.25">
      <c r="C2114">
        <v>13</v>
      </c>
      <c r="D2114" s="109">
        <f>'COG-M'!P1955</f>
        <v>0</v>
      </c>
    </row>
    <row r="2115" spans="1:4" x14ac:dyDescent="0.25">
      <c r="C2115">
        <v>14</v>
      </c>
      <c r="D2115" s="109">
        <f>'COG-M'!P1956</f>
        <v>0</v>
      </c>
    </row>
    <row r="2116" spans="1:4" x14ac:dyDescent="0.25">
      <c r="C2116">
        <v>15</v>
      </c>
      <c r="D2116" s="109">
        <f>'COG-M'!P1957</f>
        <v>0</v>
      </c>
    </row>
    <row r="2117" spans="1:4" x14ac:dyDescent="0.25">
      <c r="C2117">
        <v>16</v>
      </c>
      <c r="D2117" s="109">
        <f>'COG-M'!P1958</f>
        <v>0</v>
      </c>
    </row>
    <row r="2118" spans="1:4" x14ac:dyDescent="0.25">
      <c r="C2118">
        <v>17</v>
      </c>
      <c r="D2118" s="109">
        <f>'COG-M'!P1959</f>
        <v>0</v>
      </c>
    </row>
    <row r="2119" spans="1:4" x14ac:dyDescent="0.25">
      <c r="C2119">
        <v>25</v>
      </c>
      <c r="D2119" s="109">
        <f>'COG-M'!P1960</f>
        <v>0</v>
      </c>
    </row>
    <row r="2120" spans="1:4" x14ac:dyDescent="0.25">
      <c r="C2120">
        <v>26</v>
      </c>
      <c r="D2120" s="109">
        <f>'COG-M'!P1961</f>
        <v>0</v>
      </c>
    </row>
    <row r="2121" spans="1:4" x14ac:dyDescent="0.25">
      <c r="C2121">
        <v>27</v>
      </c>
      <c r="D2121" s="109">
        <f>'COG-M'!P1962</f>
        <v>0</v>
      </c>
    </row>
    <row r="2122" spans="1:4" x14ac:dyDescent="0.25">
      <c r="A2122">
        <v>5300</v>
      </c>
      <c r="B2122" t="s">
        <v>274</v>
      </c>
      <c r="D2122" s="109">
        <f>'COG-M'!P1963</f>
        <v>0</v>
      </c>
    </row>
    <row r="2123" spans="1:4" x14ac:dyDescent="0.25">
      <c r="A2123">
        <v>531</v>
      </c>
      <c r="B2123" t="s">
        <v>275</v>
      </c>
      <c r="C2123">
        <v>11</v>
      </c>
      <c r="D2123" s="109">
        <f>'COG-M'!P1964</f>
        <v>0</v>
      </c>
    </row>
    <row r="2124" spans="1:4" x14ac:dyDescent="0.25">
      <c r="C2124">
        <v>12</v>
      </c>
      <c r="D2124" s="109">
        <f>'COG-M'!P1965</f>
        <v>0</v>
      </c>
    </row>
    <row r="2125" spans="1:4" x14ac:dyDescent="0.25">
      <c r="C2125">
        <v>13</v>
      </c>
      <c r="D2125" s="109">
        <f>'COG-M'!P1966</f>
        <v>0</v>
      </c>
    </row>
    <row r="2126" spans="1:4" x14ac:dyDescent="0.25">
      <c r="C2126">
        <v>14</v>
      </c>
      <c r="D2126" s="109">
        <f>'COG-M'!P1967</f>
        <v>0</v>
      </c>
    </row>
    <row r="2127" spans="1:4" x14ac:dyDescent="0.25">
      <c r="C2127">
        <v>15</v>
      </c>
      <c r="D2127" s="109">
        <f>'COG-M'!P1968</f>
        <v>0</v>
      </c>
    </row>
    <row r="2128" spans="1:4" x14ac:dyDescent="0.25">
      <c r="C2128">
        <v>16</v>
      </c>
      <c r="D2128" s="109">
        <f>'COG-M'!P1969</f>
        <v>0</v>
      </c>
    </row>
    <row r="2129" spans="1:4" x14ac:dyDescent="0.25">
      <c r="C2129">
        <v>17</v>
      </c>
      <c r="D2129" s="109">
        <f>'COG-M'!P1970</f>
        <v>0</v>
      </c>
    </row>
    <row r="2130" spans="1:4" x14ac:dyDescent="0.25">
      <c r="C2130">
        <v>25</v>
      </c>
      <c r="D2130" s="109">
        <f>'COG-M'!P1971</f>
        <v>0</v>
      </c>
    </row>
    <row r="2131" spans="1:4" x14ac:dyDescent="0.25">
      <c r="C2131">
        <v>26</v>
      </c>
      <c r="D2131" s="109">
        <f>'COG-M'!P1972</f>
        <v>0</v>
      </c>
    </row>
    <row r="2132" spans="1:4" x14ac:dyDescent="0.25">
      <c r="C2132">
        <v>27</v>
      </c>
      <c r="D2132" s="109">
        <f>'COG-M'!P1973</f>
        <v>0</v>
      </c>
    </row>
    <row r="2133" spans="1:4" x14ac:dyDescent="0.25">
      <c r="A2133">
        <v>532</v>
      </c>
      <c r="B2133" t="s">
        <v>276</v>
      </c>
      <c r="C2133">
        <v>11</v>
      </c>
      <c r="D2133" s="109">
        <f>'COG-M'!P1974</f>
        <v>0</v>
      </c>
    </row>
    <row r="2134" spans="1:4" x14ac:dyDescent="0.25">
      <c r="C2134">
        <v>12</v>
      </c>
      <c r="D2134" s="109">
        <f>'COG-M'!P1975</f>
        <v>0</v>
      </c>
    </row>
    <row r="2135" spans="1:4" x14ac:dyDescent="0.25">
      <c r="C2135">
        <v>13</v>
      </c>
      <c r="D2135" s="109">
        <f>'COG-M'!P1976</f>
        <v>0</v>
      </c>
    </row>
    <row r="2136" spans="1:4" x14ac:dyDescent="0.25">
      <c r="C2136">
        <v>14</v>
      </c>
      <c r="D2136" s="109">
        <f>'COG-M'!P1977</f>
        <v>0</v>
      </c>
    </row>
    <row r="2137" spans="1:4" x14ac:dyDescent="0.25">
      <c r="C2137">
        <v>15</v>
      </c>
      <c r="D2137" s="109">
        <f>'COG-M'!P1978</f>
        <v>0</v>
      </c>
    </row>
    <row r="2138" spans="1:4" x14ac:dyDescent="0.25">
      <c r="C2138">
        <v>16</v>
      </c>
      <c r="D2138" s="109">
        <f>'COG-M'!P1979</f>
        <v>0</v>
      </c>
    </row>
    <row r="2139" spans="1:4" x14ac:dyDescent="0.25">
      <c r="C2139">
        <v>17</v>
      </c>
      <c r="D2139" s="109">
        <f>'COG-M'!P1980</f>
        <v>0</v>
      </c>
    </row>
    <row r="2140" spans="1:4" x14ac:dyDescent="0.25">
      <c r="C2140">
        <v>25</v>
      </c>
      <c r="D2140" s="109">
        <f>'COG-M'!P1981</f>
        <v>0</v>
      </c>
    </row>
    <row r="2141" spans="1:4" x14ac:dyDescent="0.25">
      <c r="C2141">
        <v>26</v>
      </c>
      <c r="D2141" s="109">
        <f>'COG-M'!P1982</f>
        <v>0</v>
      </c>
    </row>
    <row r="2142" spans="1:4" x14ac:dyDescent="0.25">
      <c r="C2142">
        <v>27</v>
      </c>
      <c r="D2142" s="109">
        <f>'COG-M'!P1983</f>
        <v>0</v>
      </c>
    </row>
    <row r="2143" spans="1:4" x14ac:dyDescent="0.25">
      <c r="A2143">
        <v>5400</v>
      </c>
      <c r="B2143" t="s">
        <v>277</v>
      </c>
      <c r="D2143" s="109">
        <f>'COG-M'!P1984</f>
        <v>0</v>
      </c>
    </row>
    <row r="2144" spans="1:4" x14ac:dyDescent="0.25">
      <c r="A2144">
        <v>541</v>
      </c>
      <c r="B2144" t="s">
        <v>621</v>
      </c>
      <c r="C2144">
        <v>11</v>
      </c>
      <c r="D2144" s="109">
        <f>'COG-M'!P1985</f>
        <v>0</v>
      </c>
    </row>
    <row r="2145" spans="1:4" x14ac:dyDescent="0.25">
      <c r="C2145">
        <v>12</v>
      </c>
      <c r="D2145" s="109">
        <f>'COG-M'!P1986</f>
        <v>0</v>
      </c>
    </row>
    <row r="2146" spans="1:4" x14ac:dyDescent="0.25">
      <c r="C2146">
        <v>13</v>
      </c>
      <c r="D2146" s="109">
        <f>'COG-M'!P1987</f>
        <v>0</v>
      </c>
    </row>
    <row r="2147" spans="1:4" x14ac:dyDescent="0.25">
      <c r="C2147">
        <v>14</v>
      </c>
      <c r="D2147" s="109">
        <f>'COG-M'!P1988</f>
        <v>0</v>
      </c>
    </row>
    <row r="2148" spans="1:4" x14ac:dyDescent="0.25">
      <c r="C2148">
        <v>15</v>
      </c>
      <c r="D2148" s="109">
        <f>'COG-M'!P1989</f>
        <v>0</v>
      </c>
    </row>
    <row r="2149" spans="1:4" x14ac:dyDescent="0.25">
      <c r="C2149">
        <v>16</v>
      </c>
      <c r="D2149" s="109">
        <f>'COG-M'!P1990</f>
        <v>0</v>
      </c>
    </row>
    <row r="2150" spans="1:4" x14ac:dyDescent="0.25">
      <c r="C2150">
        <v>17</v>
      </c>
      <c r="D2150" s="109">
        <f>'COG-M'!P1991</f>
        <v>0</v>
      </c>
    </row>
    <row r="2151" spans="1:4" x14ac:dyDescent="0.25">
      <c r="C2151">
        <v>25</v>
      </c>
      <c r="D2151" s="109">
        <f>'COG-M'!P1992</f>
        <v>0</v>
      </c>
    </row>
    <row r="2152" spans="1:4" x14ac:dyDescent="0.25">
      <c r="C2152">
        <v>26</v>
      </c>
      <c r="D2152" s="109">
        <f>'COG-M'!P1993</f>
        <v>0</v>
      </c>
    </row>
    <row r="2153" spans="1:4" x14ac:dyDescent="0.25">
      <c r="C2153">
        <v>27</v>
      </c>
      <c r="D2153" s="109">
        <f>'COG-M'!P1994</f>
        <v>0</v>
      </c>
    </row>
    <row r="2154" spans="1:4" x14ac:dyDescent="0.25">
      <c r="A2154">
        <v>542</v>
      </c>
      <c r="B2154" t="s">
        <v>278</v>
      </c>
      <c r="C2154">
        <v>11</v>
      </c>
      <c r="D2154" s="109">
        <f>'COG-M'!P1995</f>
        <v>0</v>
      </c>
    </row>
    <row r="2155" spans="1:4" x14ac:dyDescent="0.25">
      <c r="C2155">
        <v>12</v>
      </c>
      <c r="D2155" s="109">
        <f>'COG-M'!P1996</f>
        <v>0</v>
      </c>
    </row>
    <row r="2156" spans="1:4" x14ac:dyDescent="0.25">
      <c r="C2156">
        <v>13</v>
      </c>
      <c r="D2156" s="109">
        <f>'COG-M'!P1997</f>
        <v>0</v>
      </c>
    </row>
    <row r="2157" spans="1:4" x14ac:dyDescent="0.25">
      <c r="C2157">
        <v>14</v>
      </c>
      <c r="D2157" s="109">
        <f>'COG-M'!P1998</f>
        <v>0</v>
      </c>
    </row>
    <row r="2158" spans="1:4" x14ac:dyDescent="0.25">
      <c r="C2158">
        <v>15</v>
      </c>
      <c r="D2158" s="109">
        <f>'COG-M'!P1999</f>
        <v>0</v>
      </c>
    </row>
    <row r="2159" spans="1:4" x14ac:dyDescent="0.25">
      <c r="C2159">
        <v>16</v>
      </c>
      <c r="D2159" s="109">
        <f>'COG-M'!P2000</f>
        <v>0</v>
      </c>
    </row>
    <row r="2160" spans="1:4" x14ac:dyDescent="0.25">
      <c r="C2160">
        <v>17</v>
      </c>
      <c r="D2160" s="109">
        <f>'COG-M'!P2001</f>
        <v>0</v>
      </c>
    </row>
    <row r="2161" spans="1:4" x14ac:dyDescent="0.25">
      <c r="C2161">
        <v>25</v>
      </c>
      <c r="D2161" s="109">
        <f>'COG-M'!P2002</f>
        <v>0</v>
      </c>
    </row>
    <row r="2162" spans="1:4" x14ac:dyDescent="0.25">
      <c r="C2162">
        <v>26</v>
      </c>
      <c r="D2162" s="109">
        <f>'COG-M'!P2003</f>
        <v>0</v>
      </c>
    </row>
    <row r="2163" spans="1:4" x14ac:dyDescent="0.25">
      <c r="C2163">
        <v>27</v>
      </c>
      <c r="D2163" s="109">
        <f>'COG-M'!P2004</f>
        <v>0</v>
      </c>
    </row>
    <row r="2164" spans="1:4" x14ac:dyDescent="0.25">
      <c r="A2164">
        <v>543</v>
      </c>
      <c r="B2164" t="s">
        <v>279</v>
      </c>
      <c r="C2164">
        <v>11</v>
      </c>
      <c r="D2164" s="109">
        <f>'COG-M'!P2005</f>
        <v>0</v>
      </c>
    </row>
    <row r="2165" spans="1:4" x14ac:dyDescent="0.25">
      <c r="C2165">
        <v>12</v>
      </c>
      <c r="D2165" s="109">
        <f>'COG-M'!P2006</f>
        <v>0</v>
      </c>
    </row>
    <row r="2166" spans="1:4" x14ac:dyDescent="0.25">
      <c r="C2166">
        <v>13</v>
      </c>
      <c r="D2166" s="109">
        <f>'COG-M'!P2007</f>
        <v>0</v>
      </c>
    </row>
    <row r="2167" spans="1:4" x14ac:dyDescent="0.25">
      <c r="C2167">
        <v>14</v>
      </c>
      <c r="D2167" s="109">
        <f>'COG-M'!P2008</f>
        <v>0</v>
      </c>
    </row>
    <row r="2168" spans="1:4" x14ac:dyDescent="0.25">
      <c r="C2168">
        <v>15</v>
      </c>
      <c r="D2168" s="109">
        <f>'COG-M'!P2009</f>
        <v>0</v>
      </c>
    </row>
    <row r="2169" spans="1:4" x14ac:dyDescent="0.25">
      <c r="C2169">
        <v>16</v>
      </c>
      <c r="D2169" s="109">
        <f>'COG-M'!P2010</f>
        <v>0</v>
      </c>
    </row>
    <row r="2170" spans="1:4" x14ac:dyDescent="0.25">
      <c r="C2170">
        <v>17</v>
      </c>
      <c r="D2170" s="109">
        <f>'COG-M'!P2011</f>
        <v>0</v>
      </c>
    </row>
    <row r="2171" spans="1:4" x14ac:dyDescent="0.25">
      <c r="C2171">
        <v>25</v>
      </c>
      <c r="D2171" s="109">
        <f>'COG-M'!P2012</f>
        <v>0</v>
      </c>
    </row>
    <row r="2172" spans="1:4" x14ac:dyDescent="0.25">
      <c r="C2172">
        <v>26</v>
      </c>
      <c r="D2172" s="109">
        <f>'COG-M'!P2013</f>
        <v>0</v>
      </c>
    </row>
    <row r="2173" spans="1:4" x14ac:dyDescent="0.25">
      <c r="C2173">
        <v>27</v>
      </c>
      <c r="D2173" s="109">
        <f>'COG-M'!P2014</f>
        <v>0</v>
      </c>
    </row>
    <row r="2174" spans="1:4" x14ac:dyDescent="0.25">
      <c r="A2174">
        <v>544</v>
      </c>
      <c r="B2174" t="s">
        <v>280</v>
      </c>
      <c r="C2174">
        <v>11</v>
      </c>
      <c r="D2174" s="109">
        <f>'COG-M'!P2015</f>
        <v>0</v>
      </c>
    </row>
    <row r="2175" spans="1:4" x14ac:dyDescent="0.25">
      <c r="C2175">
        <v>12</v>
      </c>
      <c r="D2175" s="109">
        <f>'COG-M'!P2016</f>
        <v>0</v>
      </c>
    </row>
    <row r="2176" spans="1:4" x14ac:dyDescent="0.25">
      <c r="C2176">
        <v>13</v>
      </c>
      <c r="D2176" s="109">
        <f>'COG-M'!P2017</f>
        <v>0</v>
      </c>
    </row>
    <row r="2177" spans="1:4" x14ac:dyDescent="0.25">
      <c r="C2177">
        <v>14</v>
      </c>
      <c r="D2177" s="109">
        <f>'COG-M'!P2018</f>
        <v>0</v>
      </c>
    </row>
    <row r="2178" spans="1:4" x14ac:dyDescent="0.25">
      <c r="C2178">
        <v>15</v>
      </c>
      <c r="D2178" s="109">
        <f>'COG-M'!P2019</f>
        <v>0</v>
      </c>
    </row>
    <row r="2179" spans="1:4" x14ac:dyDescent="0.25">
      <c r="C2179">
        <v>16</v>
      </c>
      <c r="D2179" s="109">
        <f>'COG-M'!P2020</f>
        <v>0</v>
      </c>
    </row>
    <row r="2180" spans="1:4" x14ac:dyDescent="0.25">
      <c r="C2180">
        <v>17</v>
      </c>
      <c r="D2180" s="109">
        <f>'COG-M'!P2021</f>
        <v>0</v>
      </c>
    </row>
    <row r="2181" spans="1:4" x14ac:dyDescent="0.25">
      <c r="C2181">
        <v>25</v>
      </c>
      <c r="D2181" s="109">
        <f>'COG-M'!P2022</f>
        <v>0</v>
      </c>
    </row>
    <row r="2182" spans="1:4" x14ac:dyDescent="0.25">
      <c r="C2182">
        <v>26</v>
      </c>
      <c r="D2182" s="109">
        <f>'COG-M'!P2023</f>
        <v>0</v>
      </c>
    </row>
    <row r="2183" spans="1:4" x14ac:dyDescent="0.25">
      <c r="C2183">
        <v>27</v>
      </c>
      <c r="D2183" s="109">
        <f>'COG-M'!P2024</f>
        <v>0</v>
      </c>
    </row>
    <row r="2184" spans="1:4" x14ac:dyDescent="0.25">
      <c r="A2184">
        <v>545</v>
      </c>
      <c r="B2184" t="s">
        <v>281</v>
      </c>
      <c r="C2184">
        <v>11</v>
      </c>
      <c r="D2184" s="109">
        <f>'COG-M'!P2025</f>
        <v>0</v>
      </c>
    </row>
    <row r="2185" spans="1:4" x14ac:dyDescent="0.25">
      <c r="C2185">
        <v>12</v>
      </c>
      <c r="D2185" s="109">
        <f>'COG-M'!P2026</f>
        <v>0</v>
      </c>
    </row>
    <row r="2186" spans="1:4" x14ac:dyDescent="0.25">
      <c r="C2186">
        <v>13</v>
      </c>
      <c r="D2186" s="109">
        <f>'COG-M'!P2027</f>
        <v>0</v>
      </c>
    </row>
    <row r="2187" spans="1:4" x14ac:dyDescent="0.25">
      <c r="C2187">
        <v>14</v>
      </c>
      <c r="D2187" s="109">
        <f>'COG-M'!P2028</f>
        <v>0</v>
      </c>
    </row>
    <row r="2188" spans="1:4" x14ac:dyDescent="0.25">
      <c r="C2188">
        <v>15</v>
      </c>
      <c r="D2188" s="109">
        <f>'COG-M'!P2029</f>
        <v>0</v>
      </c>
    </row>
    <row r="2189" spans="1:4" x14ac:dyDescent="0.25">
      <c r="C2189">
        <v>16</v>
      </c>
      <c r="D2189" s="109">
        <f>'COG-M'!P2030</f>
        <v>0</v>
      </c>
    </row>
    <row r="2190" spans="1:4" x14ac:dyDescent="0.25">
      <c r="C2190">
        <v>17</v>
      </c>
      <c r="D2190" s="109">
        <f>'COG-M'!P2031</f>
        <v>0</v>
      </c>
    </row>
    <row r="2191" spans="1:4" x14ac:dyDescent="0.25">
      <c r="C2191">
        <v>25</v>
      </c>
      <c r="D2191" s="109">
        <f>'COG-M'!P2032</f>
        <v>0</v>
      </c>
    </row>
    <row r="2192" spans="1:4" x14ac:dyDescent="0.25">
      <c r="C2192">
        <v>26</v>
      </c>
      <c r="D2192" s="109">
        <f>'COG-M'!P2033</f>
        <v>0</v>
      </c>
    </row>
    <row r="2193" spans="1:4" x14ac:dyDescent="0.25">
      <c r="C2193">
        <v>27</v>
      </c>
      <c r="D2193" s="109">
        <f>'COG-M'!P2034</f>
        <v>0</v>
      </c>
    </row>
    <row r="2194" spans="1:4" x14ac:dyDescent="0.25">
      <c r="A2194">
        <v>549</v>
      </c>
      <c r="B2194" t="s">
        <v>282</v>
      </c>
      <c r="C2194">
        <v>11</v>
      </c>
      <c r="D2194" s="109">
        <f>'COG-M'!P2035</f>
        <v>0</v>
      </c>
    </row>
    <row r="2195" spans="1:4" x14ac:dyDescent="0.25">
      <c r="C2195">
        <v>12</v>
      </c>
      <c r="D2195" s="109">
        <f>'COG-M'!P2036</f>
        <v>0</v>
      </c>
    </row>
    <row r="2196" spans="1:4" x14ac:dyDescent="0.25">
      <c r="C2196">
        <v>13</v>
      </c>
      <c r="D2196" s="109">
        <f>'COG-M'!P2037</f>
        <v>0</v>
      </c>
    </row>
    <row r="2197" spans="1:4" x14ac:dyDescent="0.25">
      <c r="C2197">
        <v>14</v>
      </c>
      <c r="D2197" s="109">
        <f>'COG-M'!P2038</f>
        <v>0</v>
      </c>
    </row>
    <row r="2198" spans="1:4" x14ac:dyDescent="0.25">
      <c r="C2198">
        <v>15</v>
      </c>
      <c r="D2198" s="109">
        <f>'COG-M'!P2039</f>
        <v>0</v>
      </c>
    </row>
    <row r="2199" spans="1:4" x14ac:dyDescent="0.25">
      <c r="C2199">
        <v>16</v>
      </c>
      <c r="D2199" s="109">
        <f>'COG-M'!P2040</f>
        <v>0</v>
      </c>
    </row>
    <row r="2200" spans="1:4" x14ac:dyDescent="0.25">
      <c r="C2200">
        <v>17</v>
      </c>
      <c r="D2200" s="109">
        <f>'COG-M'!P2041</f>
        <v>0</v>
      </c>
    </row>
    <row r="2201" spans="1:4" x14ac:dyDescent="0.25">
      <c r="C2201">
        <v>25</v>
      </c>
      <c r="D2201" s="109">
        <f>'COG-M'!P2042</f>
        <v>0</v>
      </c>
    </row>
    <row r="2202" spans="1:4" x14ac:dyDescent="0.25">
      <c r="C2202">
        <v>26</v>
      </c>
      <c r="D2202" s="109">
        <f>'COG-M'!P2043</f>
        <v>0</v>
      </c>
    </row>
    <row r="2203" spans="1:4" x14ac:dyDescent="0.25">
      <c r="C2203">
        <v>27</v>
      </c>
      <c r="D2203" s="109">
        <f>'COG-M'!P2044</f>
        <v>0</v>
      </c>
    </row>
    <row r="2204" spans="1:4" x14ac:dyDescent="0.25">
      <c r="A2204">
        <v>5500</v>
      </c>
      <c r="B2204" t="s">
        <v>283</v>
      </c>
      <c r="D2204" s="109">
        <f>'COG-M'!P2045</f>
        <v>0</v>
      </c>
    </row>
    <row r="2205" spans="1:4" x14ac:dyDescent="0.25">
      <c r="A2205">
        <v>551</v>
      </c>
      <c r="B2205" t="s">
        <v>284</v>
      </c>
      <c r="C2205">
        <v>11</v>
      </c>
      <c r="D2205" s="109">
        <f>'COG-M'!P2046</f>
        <v>0</v>
      </c>
    </row>
    <row r="2206" spans="1:4" x14ac:dyDescent="0.25">
      <c r="C2206">
        <v>12</v>
      </c>
      <c r="D2206" s="109">
        <f>'COG-M'!P2047</f>
        <v>0</v>
      </c>
    </row>
    <row r="2207" spans="1:4" x14ac:dyDescent="0.25">
      <c r="C2207">
        <v>13</v>
      </c>
      <c r="D2207" s="109">
        <f>'COG-M'!P2048</f>
        <v>0</v>
      </c>
    </row>
    <row r="2208" spans="1:4" x14ac:dyDescent="0.25">
      <c r="C2208">
        <v>14</v>
      </c>
      <c r="D2208" s="109">
        <f>'COG-M'!P2049</f>
        <v>0</v>
      </c>
    </row>
    <row r="2209" spans="1:4" x14ac:dyDescent="0.25">
      <c r="C2209">
        <v>15</v>
      </c>
      <c r="D2209" s="109">
        <f>'COG-M'!P2050</f>
        <v>0</v>
      </c>
    </row>
    <row r="2210" spans="1:4" x14ac:dyDescent="0.25">
      <c r="C2210">
        <v>16</v>
      </c>
      <c r="D2210" s="109">
        <f>'COG-M'!P2051</f>
        <v>0</v>
      </c>
    </row>
    <row r="2211" spans="1:4" x14ac:dyDescent="0.25">
      <c r="C2211">
        <v>17</v>
      </c>
      <c r="D2211" s="109">
        <f>'COG-M'!P2052</f>
        <v>0</v>
      </c>
    </row>
    <row r="2212" spans="1:4" x14ac:dyDescent="0.25">
      <c r="C2212">
        <v>25</v>
      </c>
      <c r="D2212" s="109">
        <f>'COG-M'!P2053</f>
        <v>0</v>
      </c>
    </row>
    <row r="2213" spans="1:4" x14ac:dyDescent="0.25">
      <c r="C2213">
        <v>26</v>
      </c>
      <c r="D2213" s="109">
        <f>'COG-M'!P2054</f>
        <v>0</v>
      </c>
    </row>
    <row r="2214" spans="1:4" x14ac:dyDescent="0.25">
      <c r="C2214">
        <v>27</v>
      </c>
      <c r="D2214" s="109">
        <f>'COG-M'!P2055</f>
        <v>0</v>
      </c>
    </row>
    <row r="2215" spans="1:4" x14ac:dyDescent="0.25">
      <c r="A2215">
        <v>5600</v>
      </c>
      <c r="B2215" t="s">
        <v>285</v>
      </c>
      <c r="D2215" s="109">
        <f>'COG-M'!P2056</f>
        <v>50000</v>
      </c>
    </row>
    <row r="2216" spans="1:4" x14ac:dyDescent="0.25">
      <c r="A2216">
        <v>561</v>
      </c>
      <c r="B2216" t="s">
        <v>286</v>
      </c>
      <c r="C2216">
        <v>11</v>
      </c>
      <c r="D2216" s="109">
        <f>'COG-M'!P2057</f>
        <v>0</v>
      </c>
    </row>
    <row r="2217" spans="1:4" x14ac:dyDescent="0.25">
      <c r="C2217">
        <v>12</v>
      </c>
      <c r="D2217" s="109">
        <f>'COG-M'!P2058</f>
        <v>0</v>
      </c>
    </row>
    <row r="2218" spans="1:4" x14ac:dyDescent="0.25">
      <c r="C2218">
        <v>13</v>
      </c>
      <c r="D2218" s="109">
        <f>'COG-M'!P2059</f>
        <v>0</v>
      </c>
    </row>
    <row r="2219" spans="1:4" x14ac:dyDescent="0.25">
      <c r="C2219">
        <v>14</v>
      </c>
      <c r="D2219" s="109">
        <f>'COG-M'!P2060</f>
        <v>0</v>
      </c>
    </row>
    <row r="2220" spans="1:4" x14ac:dyDescent="0.25">
      <c r="C2220">
        <v>15</v>
      </c>
      <c r="D2220" s="109">
        <f>'COG-M'!P2061</f>
        <v>0</v>
      </c>
    </row>
    <row r="2221" spans="1:4" x14ac:dyDescent="0.25">
      <c r="C2221">
        <v>16</v>
      </c>
      <c r="D2221" s="109">
        <f>'COG-M'!P2062</f>
        <v>0</v>
      </c>
    </row>
    <row r="2222" spans="1:4" x14ac:dyDescent="0.25">
      <c r="C2222">
        <v>17</v>
      </c>
      <c r="D2222" s="109">
        <f>'COG-M'!P2063</f>
        <v>0</v>
      </c>
    </row>
    <row r="2223" spans="1:4" x14ac:dyDescent="0.25">
      <c r="C2223">
        <v>25</v>
      </c>
      <c r="D2223" s="109">
        <f>'COG-M'!P2064</f>
        <v>0</v>
      </c>
    </row>
    <row r="2224" spans="1:4" x14ac:dyDescent="0.25">
      <c r="C2224">
        <v>26</v>
      </c>
      <c r="D2224" s="109">
        <f>'COG-M'!P2065</f>
        <v>0</v>
      </c>
    </row>
    <row r="2225" spans="1:4" x14ac:dyDescent="0.25">
      <c r="C2225">
        <v>27</v>
      </c>
      <c r="D2225" s="109">
        <f>'COG-M'!P2066</f>
        <v>0</v>
      </c>
    </row>
    <row r="2226" spans="1:4" x14ac:dyDescent="0.25">
      <c r="A2226">
        <v>562</v>
      </c>
      <c r="B2226" t="s">
        <v>287</v>
      </c>
      <c r="C2226">
        <v>11</v>
      </c>
      <c r="D2226" s="109">
        <f>'COG-M'!P2067</f>
        <v>0</v>
      </c>
    </row>
    <row r="2227" spans="1:4" x14ac:dyDescent="0.25">
      <c r="C2227">
        <v>12</v>
      </c>
      <c r="D2227" s="109">
        <f>'COG-M'!P2068</f>
        <v>0</v>
      </c>
    </row>
    <row r="2228" spans="1:4" x14ac:dyDescent="0.25">
      <c r="C2228">
        <v>13</v>
      </c>
      <c r="D2228" s="109">
        <f>'COG-M'!P2069</f>
        <v>0</v>
      </c>
    </row>
    <row r="2229" spans="1:4" x14ac:dyDescent="0.25">
      <c r="C2229">
        <v>14</v>
      </c>
      <c r="D2229" s="109">
        <f>'COG-M'!P2070</f>
        <v>0</v>
      </c>
    </row>
    <row r="2230" spans="1:4" x14ac:dyDescent="0.25">
      <c r="C2230">
        <v>15</v>
      </c>
      <c r="D2230" s="109">
        <f>'COG-M'!P2071</f>
        <v>0</v>
      </c>
    </row>
    <row r="2231" spans="1:4" x14ac:dyDescent="0.25">
      <c r="C2231">
        <v>16</v>
      </c>
      <c r="D2231" s="109">
        <f>'COG-M'!P2072</f>
        <v>0</v>
      </c>
    </row>
    <row r="2232" spans="1:4" x14ac:dyDescent="0.25">
      <c r="C2232">
        <v>17</v>
      </c>
      <c r="D2232" s="109">
        <f>'COG-M'!P2073</f>
        <v>0</v>
      </c>
    </row>
    <row r="2233" spans="1:4" x14ac:dyDescent="0.25">
      <c r="C2233">
        <v>25</v>
      </c>
      <c r="D2233" s="109">
        <f>'COG-M'!P2074</f>
        <v>0</v>
      </c>
    </row>
    <row r="2234" spans="1:4" x14ac:dyDescent="0.25">
      <c r="C2234">
        <v>26</v>
      </c>
      <c r="D2234" s="109">
        <f>'COG-M'!P2075</f>
        <v>0</v>
      </c>
    </row>
    <row r="2235" spans="1:4" x14ac:dyDescent="0.25">
      <c r="C2235">
        <v>27</v>
      </c>
      <c r="D2235" s="109">
        <f>'COG-M'!P2076</f>
        <v>0</v>
      </c>
    </row>
    <row r="2236" spans="1:4" x14ac:dyDescent="0.25">
      <c r="A2236">
        <v>563</v>
      </c>
      <c r="B2236" t="s">
        <v>288</v>
      </c>
      <c r="C2236">
        <v>11</v>
      </c>
      <c r="D2236" s="109">
        <f>'COG-M'!P2077</f>
        <v>0</v>
      </c>
    </row>
    <row r="2237" spans="1:4" x14ac:dyDescent="0.25">
      <c r="C2237">
        <v>12</v>
      </c>
      <c r="D2237" s="109">
        <f>'COG-M'!P2078</f>
        <v>0</v>
      </c>
    </row>
    <row r="2238" spans="1:4" x14ac:dyDescent="0.25">
      <c r="C2238">
        <v>13</v>
      </c>
      <c r="D2238" s="109">
        <f>'COG-M'!P2079</f>
        <v>0</v>
      </c>
    </row>
    <row r="2239" spans="1:4" x14ac:dyDescent="0.25">
      <c r="C2239">
        <v>14</v>
      </c>
      <c r="D2239" s="109">
        <f>'COG-M'!P2080</f>
        <v>0</v>
      </c>
    </row>
    <row r="2240" spans="1:4" x14ac:dyDescent="0.25">
      <c r="C2240">
        <v>15</v>
      </c>
      <c r="D2240" s="109">
        <f>'COG-M'!P2081</f>
        <v>0</v>
      </c>
    </row>
    <row r="2241" spans="1:4" x14ac:dyDescent="0.25">
      <c r="C2241">
        <v>16</v>
      </c>
      <c r="D2241" s="109">
        <f>'COG-M'!P2082</f>
        <v>0</v>
      </c>
    </row>
    <row r="2242" spans="1:4" x14ac:dyDescent="0.25">
      <c r="C2242">
        <v>17</v>
      </c>
      <c r="D2242" s="109">
        <f>'COG-M'!P2083</f>
        <v>0</v>
      </c>
    </row>
    <row r="2243" spans="1:4" x14ac:dyDescent="0.25">
      <c r="C2243">
        <v>25</v>
      </c>
      <c r="D2243" s="109">
        <f>'COG-M'!P2084</f>
        <v>0</v>
      </c>
    </row>
    <row r="2244" spans="1:4" x14ac:dyDescent="0.25">
      <c r="C2244">
        <v>26</v>
      </c>
      <c r="D2244" s="109">
        <f>'COG-M'!P2085</f>
        <v>0</v>
      </c>
    </row>
    <row r="2245" spans="1:4" x14ac:dyDescent="0.25">
      <c r="C2245">
        <v>27</v>
      </c>
      <c r="D2245" s="109">
        <f>'COG-M'!P2086</f>
        <v>0</v>
      </c>
    </row>
    <row r="2246" spans="1:4" x14ac:dyDescent="0.25">
      <c r="A2246">
        <v>564</v>
      </c>
      <c r="B2246" t="s">
        <v>289</v>
      </c>
      <c r="C2246">
        <v>11</v>
      </c>
      <c r="D2246" s="109">
        <f>'COG-M'!P2087</f>
        <v>0</v>
      </c>
    </row>
    <row r="2247" spans="1:4" x14ac:dyDescent="0.25">
      <c r="C2247">
        <v>12</v>
      </c>
      <c r="D2247" s="109">
        <f>'COG-M'!P2088</f>
        <v>0</v>
      </c>
    </row>
    <row r="2248" spans="1:4" x14ac:dyDescent="0.25">
      <c r="C2248">
        <v>13</v>
      </c>
      <c r="D2248" s="109">
        <f>'COG-M'!P2089</f>
        <v>0</v>
      </c>
    </row>
    <row r="2249" spans="1:4" x14ac:dyDescent="0.25">
      <c r="C2249">
        <v>14</v>
      </c>
      <c r="D2249" s="109">
        <f>'COG-M'!P2090</f>
        <v>0</v>
      </c>
    </row>
    <row r="2250" spans="1:4" x14ac:dyDescent="0.25">
      <c r="C2250">
        <v>15</v>
      </c>
      <c r="D2250" s="109">
        <f>'COG-M'!P2091</f>
        <v>0</v>
      </c>
    </row>
    <row r="2251" spans="1:4" x14ac:dyDescent="0.25">
      <c r="C2251">
        <v>16</v>
      </c>
      <c r="D2251" s="109">
        <f>'COG-M'!P2092</f>
        <v>0</v>
      </c>
    </row>
    <row r="2252" spans="1:4" x14ac:dyDescent="0.25">
      <c r="C2252">
        <v>17</v>
      </c>
      <c r="D2252" s="109">
        <f>'COG-M'!P2093</f>
        <v>0</v>
      </c>
    </row>
    <row r="2253" spans="1:4" x14ac:dyDescent="0.25">
      <c r="C2253">
        <v>25</v>
      </c>
      <c r="D2253" s="109">
        <f>'COG-M'!P2094</f>
        <v>0</v>
      </c>
    </row>
    <row r="2254" spans="1:4" x14ac:dyDescent="0.25">
      <c r="C2254">
        <v>26</v>
      </c>
      <c r="D2254" s="109">
        <f>'COG-M'!P2095</f>
        <v>0</v>
      </c>
    </row>
    <row r="2255" spans="1:4" x14ac:dyDescent="0.25">
      <c r="C2255">
        <v>27</v>
      </c>
      <c r="D2255" s="109">
        <f>'COG-M'!P2096</f>
        <v>0</v>
      </c>
    </row>
    <row r="2256" spans="1:4" x14ac:dyDescent="0.25">
      <c r="A2256">
        <v>565</v>
      </c>
      <c r="B2256" t="s">
        <v>290</v>
      </c>
      <c r="C2256">
        <v>11</v>
      </c>
      <c r="D2256" s="109">
        <f>'COG-M'!P2097</f>
        <v>0</v>
      </c>
    </row>
    <row r="2257" spans="1:4" x14ac:dyDescent="0.25">
      <c r="C2257">
        <v>12</v>
      </c>
      <c r="D2257" s="109">
        <f>'COG-M'!P2098</f>
        <v>0</v>
      </c>
    </row>
    <row r="2258" spans="1:4" x14ac:dyDescent="0.25">
      <c r="C2258">
        <v>13</v>
      </c>
      <c r="D2258" s="109">
        <f>'COG-M'!P2099</f>
        <v>0</v>
      </c>
    </row>
    <row r="2259" spans="1:4" x14ac:dyDescent="0.25">
      <c r="C2259">
        <v>14</v>
      </c>
      <c r="D2259" s="109">
        <f>'COG-M'!P2100</f>
        <v>0</v>
      </c>
    </row>
    <row r="2260" spans="1:4" x14ac:dyDescent="0.25">
      <c r="C2260">
        <v>15</v>
      </c>
      <c r="D2260" s="109">
        <f>'COG-M'!P2101</f>
        <v>0</v>
      </c>
    </row>
    <row r="2261" spans="1:4" x14ac:dyDescent="0.25">
      <c r="C2261">
        <v>16</v>
      </c>
      <c r="D2261" s="109">
        <f>'COG-M'!P2102</f>
        <v>0</v>
      </c>
    </row>
    <row r="2262" spans="1:4" x14ac:dyDescent="0.25">
      <c r="C2262">
        <v>17</v>
      </c>
      <c r="D2262" s="109">
        <f>'COG-M'!P2103</f>
        <v>0</v>
      </c>
    </row>
    <row r="2263" spans="1:4" x14ac:dyDescent="0.25">
      <c r="C2263">
        <v>25</v>
      </c>
      <c r="D2263" s="109">
        <f>'COG-M'!P2104</f>
        <v>0</v>
      </c>
    </row>
    <row r="2264" spans="1:4" x14ac:dyDescent="0.25">
      <c r="C2264">
        <v>26</v>
      </c>
      <c r="D2264" s="109">
        <f>'COG-M'!P2105</f>
        <v>0</v>
      </c>
    </row>
    <row r="2265" spans="1:4" x14ac:dyDescent="0.25">
      <c r="C2265">
        <v>27</v>
      </c>
      <c r="D2265" s="109">
        <f>'COG-M'!P2106</f>
        <v>0</v>
      </c>
    </row>
    <row r="2266" spans="1:4" x14ac:dyDescent="0.25">
      <c r="A2266">
        <v>566</v>
      </c>
      <c r="B2266" t="s">
        <v>291</v>
      </c>
      <c r="C2266">
        <v>11</v>
      </c>
      <c r="D2266" s="109">
        <f>'COG-M'!P2107</f>
        <v>0</v>
      </c>
    </row>
    <row r="2267" spans="1:4" x14ac:dyDescent="0.25">
      <c r="C2267">
        <v>12</v>
      </c>
      <c r="D2267" s="109">
        <f>'COG-M'!P2108</f>
        <v>0</v>
      </c>
    </row>
    <row r="2268" spans="1:4" x14ac:dyDescent="0.25">
      <c r="C2268">
        <v>13</v>
      </c>
      <c r="D2268" s="109">
        <f>'COG-M'!P2109</f>
        <v>0</v>
      </c>
    </row>
    <row r="2269" spans="1:4" x14ac:dyDescent="0.25">
      <c r="C2269">
        <v>14</v>
      </c>
      <c r="D2269" s="109">
        <f>'COG-M'!P2110</f>
        <v>0</v>
      </c>
    </row>
    <row r="2270" spans="1:4" x14ac:dyDescent="0.25">
      <c r="C2270">
        <v>15</v>
      </c>
      <c r="D2270" s="109">
        <f>'COG-M'!P2111</f>
        <v>0</v>
      </c>
    </row>
    <row r="2271" spans="1:4" x14ac:dyDescent="0.25">
      <c r="C2271">
        <v>16</v>
      </c>
      <c r="D2271" s="109">
        <f>'COG-M'!P2112</f>
        <v>0</v>
      </c>
    </row>
    <row r="2272" spans="1:4" x14ac:dyDescent="0.25">
      <c r="C2272">
        <v>17</v>
      </c>
      <c r="D2272" s="109">
        <f>'COG-M'!P2113</f>
        <v>0</v>
      </c>
    </row>
    <row r="2273" spans="1:4" x14ac:dyDescent="0.25">
      <c r="C2273">
        <v>25</v>
      </c>
      <c r="D2273" s="109">
        <f>'COG-M'!P2114</f>
        <v>0</v>
      </c>
    </row>
    <row r="2274" spans="1:4" x14ac:dyDescent="0.25">
      <c r="C2274">
        <v>26</v>
      </c>
      <c r="D2274" s="109">
        <f>'COG-M'!P2115</f>
        <v>0</v>
      </c>
    </row>
    <row r="2275" spans="1:4" x14ac:dyDescent="0.25">
      <c r="C2275">
        <v>27</v>
      </c>
      <c r="D2275" s="109">
        <f>'COG-M'!P2116</f>
        <v>0</v>
      </c>
    </row>
    <row r="2276" spans="1:4" x14ac:dyDescent="0.25">
      <c r="A2276">
        <v>567</v>
      </c>
      <c r="B2276" t="s">
        <v>292</v>
      </c>
      <c r="C2276">
        <v>11</v>
      </c>
      <c r="D2276" s="109">
        <f>'COG-M'!P2117</f>
        <v>0</v>
      </c>
    </row>
    <row r="2277" spans="1:4" x14ac:dyDescent="0.25">
      <c r="C2277">
        <v>12</v>
      </c>
      <c r="D2277" s="109">
        <f>'COG-M'!P2118</f>
        <v>0</v>
      </c>
    </row>
    <row r="2278" spans="1:4" x14ac:dyDescent="0.25">
      <c r="C2278">
        <v>13</v>
      </c>
      <c r="D2278" s="109">
        <f>'COG-M'!P2119</f>
        <v>0</v>
      </c>
    </row>
    <row r="2279" spans="1:4" x14ac:dyDescent="0.25">
      <c r="C2279">
        <v>14</v>
      </c>
      <c r="D2279" s="109">
        <f>'COG-M'!P2120</f>
        <v>0</v>
      </c>
    </row>
    <row r="2280" spans="1:4" x14ac:dyDescent="0.25">
      <c r="C2280">
        <v>15</v>
      </c>
      <c r="D2280" s="109">
        <f>'COG-M'!P2121</f>
        <v>50000</v>
      </c>
    </row>
    <row r="2281" spans="1:4" x14ac:dyDescent="0.25">
      <c r="C2281">
        <v>16</v>
      </c>
      <c r="D2281" s="109">
        <f>'COG-M'!P2122</f>
        <v>0</v>
      </c>
    </row>
    <row r="2282" spans="1:4" x14ac:dyDescent="0.25">
      <c r="C2282">
        <v>17</v>
      </c>
      <c r="D2282" s="109">
        <f>'COG-M'!P2123</f>
        <v>0</v>
      </c>
    </row>
    <row r="2283" spans="1:4" x14ac:dyDescent="0.25">
      <c r="C2283">
        <v>25</v>
      </c>
      <c r="D2283" s="109">
        <f>'COG-M'!P2124</f>
        <v>0</v>
      </c>
    </row>
    <row r="2284" spans="1:4" x14ac:dyDescent="0.25">
      <c r="C2284">
        <v>26</v>
      </c>
      <c r="D2284" s="109">
        <f>'COG-M'!P2125</f>
        <v>0</v>
      </c>
    </row>
    <row r="2285" spans="1:4" x14ac:dyDescent="0.25">
      <c r="C2285">
        <v>27</v>
      </c>
      <c r="D2285" s="109">
        <f>'COG-M'!P2126</f>
        <v>0</v>
      </c>
    </row>
    <row r="2286" spans="1:4" x14ac:dyDescent="0.25">
      <c r="A2286">
        <v>569</v>
      </c>
      <c r="B2286" t="s">
        <v>293</v>
      </c>
      <c r="C2286">
        <v>11</v>
      </c>
      <c r="D2286" s="109">
        <f>'COG-M'!P2127</f>
        <v>0</v>
      </c>
    </row>
    <row r="2287" spans="1:4" x14ac:dyDescent="0.25">
      <c r="C2287">
        <v>12</v>
      </c>
      <c r="D2287" s="109">
        <f>'COG-M'!P2128</f>
        <v>0</v>
      </c>
    </row>
    <row r="2288" spans="1:4" x14ac:dyDescent="0.25">
      <c r="C2288">
        <v>13</v>
      </c>
      <c r="D2288" s="109">
        <f>'COG-M'!P2129</f>
        <v>0</v>
      </c>
    </row>
    <row r="2289" spans="1:4" x14ac:dyDescent="0.25">
      <c r="C2289">
        <v>14</v>
      </c>
      <c r="D2289" s="109">
        <f>'COG-M'!P2130</f>
        <v>0</v>
      </c>
    </row>
    <row r="2290" spans="1:4" x14ac:dyDescent="0.25">
      <c r="C2290">
        <v>15</v>
      </c>
      <c r="D2290" s="109">
        <f>'COG-M'!P2131</f>
        <v>0</v>
      </c>
    </row>
    <row r="2291" spans="1:4" x14ac:dyDescent="0.25">
      <c r="C2291">
        <v>16</v>
      </c>
      <c r="D2291" s="109">
        <f>'COG-M'!P2132</f>
        <v>0</v>
      </c>
    </row>
    <row r="2292" spans="1:4" x14ac:dyDescent="0.25">
      <c r="C2292">
        <v>17</v>
      </c>
      <c r="D2292" s="109">
        <f>'COG-M'!P2133</f>
        <v>0</v>
      </c>
    </row>
    <row r="2293" spans="1:4" x14ac:dyDescent="0.25">
      <c r="C2293">
        <v>25</v>
      </c>
      <c r="D2293" s="109">
        <f>'COG-M'!P2134</f>
        <v>0</v>
      </c>
    </row>
    <row r="2294" spans="1:4" x14ac:dyDescent="0.25">
      <c r="C2294">
        <v>26</v>
      </c>
      <c r="D2294" s="109">
        <f>'COG-M'!P2135</f>
        <v>0</v>
      </c>
    </row>
    <row r="2295" spans="1:4" x14ac:dyDescent="0.25">
      <c r="C2295">
        <v>27</v>
      </c>
      <c r="D2295" s="109">
        <f>'COG-M'!P2136</f>
        <v>0</v>
      </c>
    </row>
    <row r="2296" spans="1:4" x14ac:dyDescent="0.25">
      <c r="A2296">
        <v>5700</v>
      </c>
      <c r="B2296" t="s">
        <v>294</v>
      </c>
      <c r="D2296" s="109">
        <f>'COG-M'!P2137</f>
        <v>0</v>
      </c>
    </row>
    <row r="2297" spans="1:4" x14ac:dyDescent="0.25">
      <c r="A2297">
        <v>571</v>
      </c>
      <c r="B2297" t="s">
        <v>295</v>
      </c>
      <c r="C2297">
        <v>11</v>
      </c>
      <c r="D2297" s="109">
        <f>'COG-M'!P2138</f>
        <v>0</v>
      </c>
    </row>
    <row r="2298" spans="1:4" x14ac:dyDescent="0.25">
      <c r="C2298">
        <v>12</v>
      </c>
      <c r="D2298" s="109">
        <f>'COG-M'!P2139</f>
        <v>0</v>
      </c>
    </row>
    <row r="2299" spans="1:4" x14ac:dyDescent="0.25">
      <c r="C2299">
        <v>13</v>
      </c>
      <c r="D2299" s="109">
        <f>'COG-M'!P2140</f>
        <v>0</v>
      </c>
    </row>
    <row r="2300" spans="1:4" x14ac:dyDescent="0.25">
      <c r="C2300">
        <v>14</v>
      </c>
      <c r="D2300" s="109">
        <f>'COG-M'!P2141</f>
        <v>0</v>
      </c>
    </row>
    <row r="2301" spans="1:4" x14ac:dyDescent="0.25">
      <c r="C2301">
        <v>15</v>
      </c>
      <c r="D2301" s="109">
        <f>'COG-M'!P2142</f>
        <v>0</v>
      </c>
    </row>
    <row r="2302" spans="1:4" x14ac:dyDescent="0.25">
      <c r="C2302">
        <v>16</v>
      </c>
      <c r="D2302" s="109">
        <f>'COG-M'!P2143</f>
        <v>0</v>
      </c>
    </row>
    <row r="2303" spans="1:4" x14ac:dyDescent="0.25">
      <c r="C2303">
        <v>17</v>
      </c>
      <c r="D2303" s="109">
        <f>'COG-M'!P2144</f>
        <v>0</v>
      </c>
    </row>
    <row r="2304" spans="1:4" x14ac:dyDescent="0.25">
      <c r="C2304">
        <v>25</v>
      </c>
      <c r="D2304" s="109">
        <f>'COG-M'!P2145</f>
        <v>0</v>
      </c>
    </row>
    <row r="2305" spans="1:4" x14ac:dyDescent="0.25">
      <c r="C2305">
        <v>26</v>
      </c>
      <c r="D2305" s="109">
        <f>'COG-M'!P2146</f>
        <v>0</v>
      </c>
    </row>
    <row r="2306" spans="1:4" x14ac:dyDescent="0.25">
      <c r="C2306">
        <v>27</v>
      </c>
      <c r="D2306" s="109">
        <f>'COG-M'!P2147</f>
        <v>0</v>
      </c>
    </row>
    <row r="2307" spans="1:4" x14ac:dyDescent="0.25">
      <c r="A2307">
        <v>572</v>
      </c>
      <c r="B2307" t="s">
        <v>296</v>
      </c>
      <c r="C2307">
        <v>11</v>
      </c>
      <c r="D2307" s="109">
        <f>'COG-M'!P2148</f>
        <v>0</v>
      </c>
    </row>
    <row r="2308" spans="1:4" x14ac:dyDescent="0.25">
      <c r="C2308">
        <v>12</v>
      </c>
      <c r="D2308" s="109">
        <f>'COG-M'!P2149</f>
        <v>0</v>
      </c>
    </row>
    <row r="2309" spans="1:4" x14ac:dyDescent="0.25">
      <c r="C2309">
        <v>13</v>
      </c>
      <c r="D2309" s="109">
        <f>'COG-M'!P2150</f>
        <v>0</v>
      </c>
    </row>
    <row r="2310" spans="1:4" x14ac:dyDescent="0.25">
      <c r="C2310">
        <v>14</v>
      </c>
      <c r="D2310" s="109">
        <f>'COG-M'!P2151</f>
        <v>0</v>
      </c>
    </row>
    <row r="2311" spans="1:4" x14ac:dyDescent="0.25">
      <c r="C2311">
        <v>15</v>
      </c>
      <c r="D2311" s="109">
        <f>'COG-M'!P2152</f>
        <v>0</v>
      </c>
    </row>
    <row r="2312" spans="1:4" x14ac:dyDescent="0.25">
      <c r="C2312">
        <v>16</v>
      </c>
      <c r="D2312" s="109">
        <f>'COG-M'!P2153</f>
        <v>0</v>
      </c>
    </row>
    <row r="2313" spans="1:4" x14ac:dyDescent="0.25">
      <c r="C2313">
        <v>17</v>
      </c>
      <c r="D2313" s="109">
        <f>'COG-M'!P2154</f>
        <v>0</v>
      </c>
    </row>
    <row r="2314" spans="1:4" x14ac:dyDescent="0.25">
      <c r="C2314">
        <v>25</v>
      </c>
      <c r="D2314" s="109">
        <f>'COG-M'!P2155</f>
        <v>0</v>
      </c>
    </row>
    <row r="2315" spans="1:4" x14ac:dyDescent="0.25">
      <c r="C2315">
        <v>26</v>
      </c>
      <c r="D2315" s="109">
        <f>'COG-M'!P2156</f>
        <v>0</v>
      </c>
    </row>
    <row r="2316" spans="1:4" x14ac:dyDescent="0.25">
      <c r="C2316">
        <v>27</v>
      </c>
      <c r="D2316" s="109">
        <f>'COG-M'!P2157</f>
        <v>0</v>
      </c>
    </row>
    <row r="2317" spans="1:4" x14ac:dyDescent="0.25">
      <c r="A2317">
        <v>573</v>
      </c>
      <c r="B2317" t="s">
        <v>297</v>
      </c>
      <c r="C2317">
        <v>11</v>
      </c>
      <c r="D2317" s="109">
        <f>'COG-M'!P2158</f>
        <v>0</v>
      </c>
    </row>
    <row r="2318" spans="1:4" x14ac:dyDescent="0.25">
      <c r="C2318">
        <v>12</v>
      </c>
      <c r="D2318" s="109">
        <f>'COG-M'!P2159</f>
        <v>0</v>
      </c>
    </row>
    <row r="2319" spans="1:4" x14ac:dyDescent="0.25">
      <c r="C2319">
        <v>13</v>
      </c>
      <c r="D2319" s="109">
        <f>'COG-M'!P2160</f>
        <v>0</v>
      </c>
    </row>
    <row r="2320" spans="1:4" x14ac:dyDescent="0.25">
      <c r="C2320">
        <v>14</v>
      </c>
      <c r="D2320" s="109">
        <f>'COG-M'!P2161</f>
        <v>0</v>
      </c>
    </row>
    <row r="2321" spans="1:4" x14ac:dyDescent="0.25">
      <c r="C2321">
        <v>15</v>
      </c>
      <c r="D2321" s="109">
        <f>'COG-M'!P2162</f>
        <v>0</v>
      </c>
    </row>
    <row r="2322" spans="1:4" x14ac:dyDescent="0.25">
      <c r="C2322">
        <v>16</v>
      </c>
      <c r="D2322" s="109">
        <f>'COG-M'!P2163</f>
        <v>0</v>
      </c>
    </row>
    <row r="2323" spans="1:4" x14ac:dyDescent="0.25">
      <c r="C2323">
        <v>17</v>
      </c>
      <c r="D2323" s="109">
        <f>'COG-M'!P2164</f>
        <v>0</v>
      </c>
    </row>
    <row r="2324" spans="1:4" x14ac:dyDescent="0.25">
      <c r="C2324">
        <v>25</v>
      </c>
      <c r="D2324" s="109">
        <f>'COG-M'!P2165</f>
        <v>0</v>
      </c>
    </row>
    <row r="2325" spans="1:4" x14ac:dyDescent="0.25">
      <c r="C2325">
        <v>26</v>
      </c>
      <c r="D2325" s="109">
        <f>'COG-M'!P2166</f>
        <v>0</v>
      </c>
    </row>
    <row r="2326" spans="1:4" x14ac:dyDescent="0.25">
      <c r="C2326">
        <v>27</v>
      </c>
      <c r="D2326" s="109">
        <f>'COG-M'!P2167</f>
        <v>0</v>
      </c>
    </row>
    <row r="2327" spans="1:4" x14ac:dyDescent="0.25">
      <c r="A2327">
        <v>574</v>
      </c>
      <c r="B2327" t="s">
        <v>298</v>
      </c>
      <c r="C2327">
        <v>11</v>
      </c>
      <c r="D2327" s="109">
        <f>'COG-M'!P2168</f>
        <v>0</v>
      </c>
    </row>
    <row r="2328" spans="1:4" x14ac:dyDescent="0.25">
      <c r="C2328">
        <v>12</v>
      </c>
      <c r="D2328" s="109">
        <f>'COG-M'!P2169</f>
        <v>0</v>
      </c>
    </row>
    <row r="2329" spans="1:4" x14ac:dyDescent="0.25">
      <c r="C2329">
        <v>13</v>
      </c>
      <c r="D2329" s="109">
        <f>'COG-M'!P2170</f>
        <v>0</v>
      </c>
    </row>
    <row r="2330" spans="1:4" x14ac:dyDescent="0.25">
      <c r="C2330">
        <v>14</v>
      </c>
      <c r="D2330" s="109">
        <f>'COG-M'!P2171</f>
        <v>0</v>
      </c>
    </row>
    <row r="2331" spans="1:4" x14ac:dyDescent="0.25">
      <c r="C2331">
        <v>15</v>
      </c>
      <c r="D2331" s="109">
        <f>'COG-M'!P2172</f>
        <v>0</v>
      </c>
    </row>
    <row r="2332" spans="1:4" x14ac:dyDescent="0.25">
      <c r="C2332">
        <v>16</v>
      </c>
      <c r="D2332" s="109">
        <f>'COG-M'!P2173</f>
        <v>0</v>
      </c>
    </row>
    <row r="2333" spans="1:4" x14ac:dyDescent="0.25">
      <c r="C2333">
        <v>17</v>
      </c>
      <c r="D2333" s="109">
        <f>'COG-M'!P2174</f>
        <v>0</v>
      </c>
    </row>
    <row r="2334" spans="1:4" x14ac:dyDescent="0.25">
      <c r="C2334">
        <v>25</v>
      </c>
      <c r="D2334" s="109">
        <f>'COG-M'!P2175</f>
        <v>0</v>
      </c>
    </row>
    <row r="2335" spans="1:4" x14ac:dyDescent="0.25">
      <c r="C2335">
        <v>26</v>
      </c>
      <c r="D2335" s="109">
        <f>'COG-M'!P2176</f>
        <v>0</v>
      </c>
    </row>
    <row r="2336" spans="1:4" x14ac:dyDescent="0.25">
      <c r="C2336">
        <v>27</v>
      </c>
      <c r="D2336" s="109">
        <f>'COG-M'!P2177</f>
        <v>0</v>
      </c>
    </row>
    <row r="2337" spans="1:4" x14ac:dyDescent="0.25">
      <c r="A2337">
        <v>575</v>
      </c>
      <c r="B2337" t="s">
        <v>299</v>
      </c>
      <c r="C2337">
        <v>11</v>
      </c>
      <c r="D2337" s="109">
        <f>'COG-M'!P2178</f>
        <v>0</v>
      </c>
    </row>
    <row r="2338" spans="1:4" x14ac:dyDescent="0.25">
      <c r="C2338">
        <v>12</v>
      </c>
      <c r="D2338" s="109">
        <f>'COG-M'!P2179</f>
        <v>0</v>
      </c>
    </row>
    <row r="2339" spans="1:4" x14ac:dyDescent="0.25">
      <c r="C2339">
        <v>13</v>
      </c>
      <c r="D2339" s="109">
        <f>'COG-M'!P2180</f>
        <v>0</v>
      </c>
    </row>
    <row r="2340" spans="1:4" x14ac:dyDescent="0.25">
      <c r="C2340">
        <v>14</v>
      </c>
      <c r="D2340" s="109">
        <f>'COG-M'!P2181</f>
        <v>0</v>
      </c>
    </row>
    <row r="2341" spans="1:4" x14ac:dyDescent="0.25">
      <c r="C2341">
        <v>15</v>
      </c>
      <c r="D2341" s="109">
        <f>'COG-M'!P2182</f>
        <v>0</v>
      </c>
    </row>
    <row r="2342" spans="1:4" x14ac:dyDescent="0.25">
      <c r="C2342">
        <v>16</v>
      </c>
      <c r="D2342" s="109">
        <f>'COG-M'!P2183</f>
        <v>0</v>
      </c>
    </row>
    <row r="2343" spans="1:4" x14ac:dyDescent="0.25">
      <c r="C2343">
        <v>17</v>
      </c>
      <c r="D2343" s="109">
        <f>'COG-M'!P2184</f>
        <v>0</v>
      </c>
    </row>
    <row r="2344" spans="1:4" x14ac:dyDescent="0.25">
      <c r="C2344">
        <v>25</v>
      </c>
      <c r="D2344" s="109">
        <f>'COG-M'!P2185</f>
        <v>0</v>
      </c>
    </row>
    <row r="2345" spans="1:4" x14ac:dyDescent="0.25">
      <c r="C2345">
        <v>26</v>
      </c>
      <c r="D2345" s="109">
        <f>'COG-M'!P2186</f>
        <v>0</v>
      </c>
    </row>
    <row r="2346" spans="1:4" x14ac:dyDescent="0.25">
      <c r="C2346">
        <v>27</v>
      </c>
      <c r="D2346" s="109">
        <f>'COG-M'!P2187</f>
        <v>0</v>
      </c>
    </row>
    <row r="2347" spans="1:4" x14ac:dyDescent="0.25">
      <c r="A2347">
        <v>576</v>
      </c>
      <c r="B2347" t="s">
        <v>300</v>
      </c>
      <c r="C2347">
        <v>11</v>
      </c>
      <c r="D2347" s="109">
        <f>'COG-M'!P2188</f>
        <v>0</v>
      </c>
    </row>
    <row r="2348" spans="1:4" x14ac:dyDescent="0.25">
      <c r="C2348">
        <v>12</v>
      </c>
      <c r="D2348" s="109">
        <f>'COG-M'!P2189</f>
        <v>0</v>
      </c>
    </row>
    <row r="2349" spans="1:4" x14ac:dyDescent="0.25">
      <c r="C2349">
        <v>13</v>
      </c>
      <c r="D2349" s="109">
        <f>'COG-M'!P2190</f>
        <v>0</v>
      </c>
    </row>
    <row r="2350" spans="1:4" x14ac:dyDescent="0.25">
      <c r="C2350">
        <v>14</v>
      </c>
      <c r="D2350" s="109">
        <f>'COG-M'!P2191</f>
        <v>0</v>
      </c>
    </row>
    <row r="2351" spans="1:4" x14ac:dyDescent="0.25">
      <c r="C2351">
        <v>15</v>
      </c>
      <c r="D2351" s="109">
        <f>'COG-M'!P2192</f>
        <v>0</v>
      </c>
    </row>
    <row r="2352" spans="1:4" x14ac:dyDescent="0.25">
      <c r="C2352">
        <v>16</v>
      </c>
      <c r="D2352" s="109">
        <f>'COG-M'!P2193</f>
        <v>0</v>
      </c>
    </row>
    <row r="2353" spans="1:4" x14ac:dyDescent="0.25">
      <c r="C2353">
        <v>17</v>
      </c>
      <c r="D2353" s="109">
        <f>'COG-M'!P2194</f>
        <v>0</v>
      </c>
    </row>
    <row r="2354" spans="1:4" x14ac:dyDescent="0.25">
      <c r="C2354">
        <v>25</v>
      </c>
      <c r="D2354" s="109">
        <f>'COG-M'!P2195</f>
        <v>0</v>
      </c>
    </row>
    <row r="2355" spans="1:4" x14ac:dyDescent="0.25">
      <c r="C2355">
        <v>26</v>
      </c>
      <c r="D2355" s="109">
        <f>'COG-M'!P2196</f>
        <v>0</v>
      </c>
    </row>
    <row r="2356" spans="1:4" x14ac:dyDescent="0.25">
      <c r="C2356">
        <v>27</v>
      </c>
      <c r="D2356" s="109">
        <f>'COG-M'!P2197</f>
        <v>0</v>
      </c>
    </row>
    <row r="2357" spans="1:4" x14ac:dyDescent="0.25">
      <c r="A2357">
        <v>577</v>
      </c>
      <c r="B2357" t="s">
        <v>301</v>
      </c>
      <c r="C2357">
        <v>11</v>
      </c>
      <c r="D2357" s="109">
        <f>'COG-M'!P2198</f>
        <v>0</v>
      </c>
    </row>
    <row r="2358" spans="1:4" x14ac:dyDescent="0.25">
      <c r="C2358">
        <v>12</v>
      </c>
      <c r="D2358" s="109">
        <f>'COG-M'!P2199</f>
        <v>0</v>
      </c>
    </row>
    <row r="2359" spans="1:4" x14ac:dyDescent="0.25">
      <c r="C2359">
        <v>13</v>
      </c>
      <c r="D2359" s="109">
        <f>'COG-M'!P2200</f>
        <v>0</v>
      </c>
    </row>
    <row r="2360" spans="1:4" x14ac:dyDescent="0.25">
      <c r="C2360">
        <v>14</v>
      </c>
      <c r="D2360" s="109">
        <f>'COG-M'!P2201</f>
        <v>0</v>
      </c>
    </row>
    <row r="2361" spans="1:4" x14ac:dyDescent="0.25">
      <c r="C2361">
        <v>15</v>
      </c>
      <c r="D2361" s="109">
        <f>'COG-M'!P2202</f>
        <v>0</v>
      </c>
    </row>
    <row r="2362" spans="1:4" x14ac:dyDescent="0.25">
      <c r="C2362">
        <v>16</v>
      </c>
      <c r="D2362" s="109">
        <f>'COG-M'!P2203</f>
        <v>0</v>
      </c>
    </row>
    <row r="2363" spans="1:4" x14ac:dyDescent="0.25">
      <c r="C2363">
        <v>17</v>
      </c>
      <c r="D2363" s="109">
        <f>'COG-M'!P2204</f>
        <v>0</v>
      </c>
    </row>
    <row r="2364" spans="1:4" x14ac:dyDescent="0.25">
      <c r="C2364">
        <v>25</v>
      </c>
      <c r="D2364" s="109">
        <f>'COG-M'!P2205</f>
        <v>0</v>
      </c>
    </row>
    <row r="2365" spans="1:4" x14ac:dyDescent="0.25">
      <c r="C2365">
        <v>26</v>
      </c>
      <c r="D2365" s="109">
        <f>'COG-M'!P2206</f>
        <v>0</v>
      </c>
    </row>
    <row r="2366" spans="1:4" x14ac:dyDescent="0.25">
      <c r="C2366">
        <v>27</v>
      </c>
      <c r="D2366" s="109">
        <f>'COG-M'!P2207</f>
        <v>0</v>
      </c>
    </row>
    <row r="2367" spans="1:4" x14ac:dyDescent="0.25">
      <c r="A2367">
        <v>578</v>
      </c>
      <c r="B2367" t="s">
        <v>302</v>
      </c>
      <c r="C2367">
        <v>11</v>
      </c>
      <c r="D2367" s="109">
        <f>'COG-M'!P2208</f>
        <v>0</v>
      </c>
    </row>
    <row r="2368" spans="1:4" x14ac:dyDescent="0.25">
      <c r="C2368">
        <v>12</v>
      </c>
      <c r="D2368" s="109">
        <f>'COG-M'!P2209</f>
        <v>0</v>
      </c>
    </row>
    <row r="2369" spans="1:4" x14ac:dyDescent="0.25">
      <c r="C2369">
        <v>13</v>
      </c>
      <c r="D2369" s="109">
        <f>'COG-M'!P2210</f>
        <v>0</v>
      </c>
    </row>
    <row r="2370" spans="1:4" x14ac:dyDescent="0.25">
      <c r="C2370">
        <v>14</v>
      </c>
      <c r="D2370" s="109">
        <f>'COG-M'!P2211</f>
        <v>0</v>
      </c>
    </row>
    <row r="2371" spans="1:4" x14ac:dyDescent="0.25">
      <c r="C2371">
        <v>15</v>
      </c>
      <c r="D2371" s="109">
        <f>'COG-M'!P2212</f>
        <v>0</v>
      </c>
    </row>
    <row r="2372" spans="1:4" x14ac:dyDescent="0.25">
      <c r="C2372">
        <v>16</v>
      </c>
      <c r="D2372" s="109">
        <f>'COG-M'!P2213</f>
        <v>0</v>
      </c>
    </row>
    <row r="2373" spans="1:4" x14ac:dyDescent="0.25">
      <c r="C2373">
        <v>17</v>
      </c>
      <c r="D2373" s="109">
        <f>'COG-M'!P2214</f>
        <v>0</v>
      </c>
    </row>
    <row r="2374" spans="1:4" x14ac:dyDescent="0.25">
      <c r="C2374">
        <v>25</v>
      </c>
      <c r="D2374" s="109">
        <f>'COG-M'!P2215</f>
        <v>0</v>
      </c>
    </row>
    <row r="2375" spans="1:4" x14ac:dyDescent="0.25">
      <c r="C2375">
        <v>26</v>
      </c>
      <c r="D2375" s="109">
        <f>'COG-M'!P2216</f>
        <v>0</v>
      </c>
    </row>
    <row r="2376" spans="1:4" x14ac:dyDescent="0.25">
      <c r="C2376">
        <v>27</v>
      </c>
      <c r="D2376" s="109">
        <f>'COG-M'!P2217</f>
        <v>0</v>
      </c>
    </row>
    <row r="2377" spans="1:4" x14ac:dyDescent="0.25">
      <c r="A2377">
        <v>579</v>
      </c>
      <c r="B2377" t="s">
        <v>303</v>
      </c>
      <c r="C2377">
        <v>11</v>
      </c>
      <c r="D2377" s="109">
        <f>'COG-M'!P2218</f>
        <v>0</v>
      </c>
    </row>
    <row r="2378" spans="1:4" x14ac:dyDescent="0.25">
      <c r="C2378">
        <v>12</v>
      </c>
      <c r="D2378" s="109">
        <f>'COG-M'!P2219</f>
        <v>0</v>
      </c>
    </row>
    <row r="2379" spans="1:4" x14ac:dyDescent="0.25">
      <c r="C2379">
        <v>13</v>
      </c>
      <c r="D2379" s="109">
        <f>'COG-M'!P2220</f>
        <v>0</v>
      </c>
    </row>
    <row r="2380" spans="1:4" x14ac:dyDescent="0.25">
      <c r="C2380">
        <v>14</v>
      </c>
      <c r="D2380" s="109">
        <f>'COG-M'!P2221</f>
        <v>0</v>
      </c>
    </row>
    <row r="2381" spans="1:4" x14ac:dyDescent="0.25">
      <c r="C2381">
        <v>15</v>
      </c>
      <c r="D2381" s="109">
        <f>'COG-M'!P2222</f>
        <v>0</v>
      </c>
    </row>
    <row r="2382" spans="1:4" x14ac:dyDescent="0.25">
      <c r="C2382">
        <v>16</v>
      </c>
      <c r="D2382" s="109">
        <f>'COG-M'!P2223</f>
        <v>0</v>
      </c>
    </row>
    <row r="2383" spans="1:4" x14ac:dyDescent="0.25">
      <c r="C2383">
        <v>17</v>
      </c>
      <c r="D2383" s="109">
        <f>'COG-M'!P2224</f>
        <v>0</v>
      </c>
    </row>
    <row r="2384" spans="1:4" x14ac:dyDescent="0.25">
      <c r="C2384">
        <v>25</v>
      </c>
      <c r="D2384" s="109">
        <f>'COG-M'!P2225</f>
        <v>0</v>
      </c>
    </row>
    <row r="2385" spans="1:4" x14ac:dyDescent="0.25">
      <c r="C2385">
        <v>26</v>
      </c>
      <c r="D2385" s="109">
        <f>'COG-M'!P2226</f>
        <v>0</v>
      </c>
    </row>
    <row r="2386" spans="1:4" x14ac:dyDescent="0.25">
      <c r="C2386">
        <v>27</v>
      </c>
      <c r="D2386" s="109">
        <f>'COG-M'!P2227</f>
        <v>0</v>
      </c>
    </row>
    <row r="2387" spans="1:4" x14ac:dyDescent="0.25">
      <c r="A2387">
        <v>5800</v>
      </c>
      <c r="B2387" t="s">
        <v>304</v>
      </c>
      <c r="D2387" s="109">
        <f>'COG-M'!P2228</f>
        <v>0</v>
      </c>
    </row>
    <row r="2388" spans="1:4" x14ac:dyDescent="0.25">
      <c r="A2388">
        <v>581</v>
      </c>
      <c r="B2388" t="s">
        <v>305</v>
      </c>
      <c r="C2388">
        <v>11</v>
      </c>
      <c r="D2388" s="109">
        <f>'COG-M'!P2229</f>
        <v>0</v>
      </c>
    </row>
    <row r="2389" spans="1:4" x14ac:dyDescent="0.25">
      <c r="C2389">
        <v>12</v>
      </c>
      <c r="D2389" s="109">
        <f>'COG-M'!P2230</f>
        <v>0</v>
      </c>
    </row>
    <row r="2390" spans="1:4" x14ac:dyDescent="0.25">
      <c r="C2390">
        <v>13</v>
      </c>
      <c r="D2390" s="109">
        <f>'COG-M'!P2231</f>
        <v>0</v>
      </c>
    </row>
    <row r="2391" spans="1:4" x14ac:dyDescent="0.25">
      <c r="C2391">
        <v>14</v>
      </c>
      <c r="D2391" s="109">
        <f>'COG-M'!P2232</f>
        <v>0</v>
      </c>
    </row>
    <row r="2392" spans="1:4" x14ac:dyDescent="0.25">
      <c r="C2392">
        <v>15</v>
      </c>
      <c r="D2392" s="109">
        <f>'COG-M'!P2233</f>
        <v>0</v>
      </c>
    </row>
    <row r="2393" spans="1:4" x14ac:dyDescent="0.25">
      <c r="C2393">
        <v>16</v>
      </c>
      <c r="D2393" s="109">
        <f>'COG-M'!P2234</f>
        <v>0</v>
      </c>
    </row>
    <row r="2394" spans="1:4" x14ac:dyDescent="0.25">
      <c r="C2394">
        <v>17</v>
      </c>
      <c r="D2394" s="109">
        <f>'COG-M'!P2235</f>
        <v>0</v>
      </c>
    </row>
    <row r="2395" spans="1:4" x14ac:dyDescent="0.25">
      <c r="C2395">
        <v>25</v>
      </c>
      <c r="D2395" s="109">
        <f>'COG-M'!P2236</f>
        <v>0</v>
      </c>
    </row>
    <row r="2396" spans="1:4" x14ac:dyDescent="0.25">
      <c r="C2396">
        <v>26</v>
      </c>
      <c r="D2396" s="109">
        <f>'COG-M'!P2237</f>
        <v>0</v>
      </c>
    </row>
    <row r="2397" spans="1:4" x14ac:dyDescent="0.25">
      <c r="C2397">
        <v>27</v>
      </c>
      <c r="D2397" s="109">
        <f>'COG-M'!P2238</f>
        <v>0</v>
      </c>
    </row>
    <row r="2398" spans="1:4" x14ac:dyDescent="0.25">
      <c r="A2398">
        <v>582</v>
      </c>
      <c r="B2398" t="s">
        <v>306</v>
      </c>
      <c r="C2398">
        <v>11</v>
      </c>
      <c r="D2398" s="109">
        <f>'COG-M'!P2239</f>
        <v>0</v>
      </c>
    </row>
    <row r="2399" spans="1:4" x14ac:dyDescent="0.25">
      <c r="C2399">
        <v>12</v>
      </c>
      <c r="D2399" s="109">
        <f>'COG-M'!P2240</f>
        <v>0</v>
      </c>
    </row>
    <row r="2400" spans="1:4" x14ac:dyDescent="0.25">
      <c r="C2400">
        <v>13</v>
      </c>
      <c r="D2400" s="109">
        <f>'COG-M'!P2241</f>
        <v>0</v>
      </c>
    </row>
    <row r="2401" spans="1:4" x14ac:dyDescent="0.25">
      <c r="C2401">
        <v>14</v>
      </c>
      <c r="D2401" s="109">
        <f>'COG-M'!P2242</f>
        <v>0</v>
      </c>
    </row>
    <row r="2402" spans="1:4" x14ac:dyDescent="0.25">
      <c r="C2402">
        <v>15</v>
      </c>
      <c r="D2402" s="109">
        <f>'COG-M'!P2243</f>
        <v>0</v>
      </c>
    </row>
    <row r="2403" spans="1:4" x14ac:dyDescent="0.25">
      <c r="C2403">
        <v>16</v>
      </c>
      <c r="D2403" s="109">
        <f>'COG-M'!P2244</f>
        <v>0</v>
      </c>
    </row>
    <row r="2404" spans="1:4" x14ac:dyDescent="0.25">
      <c r="C2404">
        <v>17</v>
      </c>
      <c r="D2404" s="109">
        <f>'COG-M'!P2245</f>
        <v>0</v>
      </c>
    </row>
    <row r="2405" spans="1:4" x14ac:dyDescent="0.25">
      <c r="C2405">
        <v>25</v>
      </c>
      <c r="D2405" s="109">
        <f>'COG-M'!P2246</f>
        <v>0</v>
      </c>
    </row>
    <row r="2406" spans="1:4" x14ac:dyDescent="0.25">
      <c r="C2406">
        <v>26</v>
      </c>
      <c r="D2406" s="109">
        <f>'COG-M'!P2247</f>
        <v>0</v>
      </c>
    </row>
    <row r="2407" spans="1:4" x14ac:dyDescent="0.25">
      <c r="C2407">
        <v>27</v>
      </c>
      <c r="D2407" s="109">
        <f>'COG-M'!P2248</f>
        <v>0</v>
      </c>
    </row>
    <row r="2408" spans="1:4" x14ac:dyDescent="0.25">
      <c r="A2408">
        <v>583</v>
      </c>
      <c r="B2408" t="s">
        <v>307</v>
      </c>
      <c r="C2408">
        <v>11</v>
      </c>
      <c r="D2408" s="109">
        <f>'COG-M'!P2249</f>
        <v>0</v>
      </c>
    </row>
    <row r="2409" spans="1:4" x14ac:dyDescent="0.25">
      <c r="C2409">
        <v>12</v>
      </c>
      <c r="D2409" s="109">
        <f>'COG-M'!P2250</f>
        <v>0</v>
      </c>
    </row>
    <row r="2410" spans="1:4" x14ac:dyDescent="0.25">
      <c r="C2410">
        <v>13</v>
      </c>
      <c r="D2410" s="109">
        <f>'COG-M'!P2251</f>
        <v>0</v>
      </c>
    </row>
    <row r="2411" spans="1:4" x14ac:dyDescent="0.25">
      <c r="C2411">
        <v>14</v>
      </c>
      <c r="D2411" s="109">
        <f>'COG-M'!P2252</f>
        <v>0</v>
      </c>
    </row>
    <row r="2412" spans="1:4" x14ac:dyDescent="0.25">
      <c r="C2412">
        <v>15</v>
      </c>
      <c r="D2412" s="109">
        <f>'COG-M'!P2253</f>
        <v>0</v>
      </c>
    </row>
    <row r="2413" spans="1:4" x14ac:dyDescent="0.25">
      <c r="C2413">
        <v>16</v>
      </c>
      <c r="D2413" s="109">
        <f>'COG-M'!P2254</f>
        <v>0</v>
      </c>
    </row>
    <row r="2414" spans="1:4" x14ac:dyDescent="0.25">
      <c r="C2414">
        <v>17</v>
      </c>
      <c r="D2414" s="109">
        <f>'COG-M'!P2255</f>
        <v>0</v>
      </c>
    </row>
    <row r="2415" spans="1:4" x14ac:dyDescent="0.25">
      <c r="C2415">
        <v>25</v>
      </c>
      <c r="D2415" s="109">
        <f>'COG-M'!P2256</f>
        <v>0</v>
      </c>
    </row>
    <row r="2416" spans="1:4" x14ac:dyDescent="0.25">
      <c r="C2416">
        <v>26</v>
      </c>
      <c r="D2416" s="109">
        <f>'COG-M'!P2257</f>
        <v>0</v>
      </c>
    </row>
    <row r="2417" spans="1:4" x14ac:dyDescent="0.25">
      <c r="C2417">
        <v>27</v>
      </c>
      <c r="D2417" s="109">
        <f>'COG-M'!P2258</f>
        <v>0</v>
      </c>
    </row>
    <row r="2418" spans="1:4" x14ac:dyDescent="0.25">
      <c r="A2418">
        <v>589</v>
      </c>
      <c r="B2418" t="s">
        <v>308</v>
      </c>
      <c r="C2418">
        <v>11</v>
      </c>
      <c r="D2418" s="109">
        <f>'COG-M'!P2259</f>
        <v>0</v>
      </c>
    </row>
    <row r="2419" spans="1:4" x14ac:dyDescent="0.25">
      <c r="C2419">
        <v>12</v>
      </c>
      <c r="D2419" s="109">
        <f>'COG-M'!P2260</f>
        <v>0</v>
      </c>
    </row>
    <row r="2420" spans="1:4" x14ac:dyDescent="0.25">
      <c r="C2420">
        <v>13</v>
      </c>
      <c r="D2420" s="109">
        <f>'COG-M'!P2261</f>
        <v>0</v>
      </c>
    </row>
    <row r="2421" spans="1:4" x14ac:dyDescent="0.25">
      <c r="C2421">
        <v>14</v>
      </c>
      <c r="D2421" s="109">
        <f>'COG-M'!P2262</f>
        <v>0</v>
      </c>
    </row>
    <row r="2422" spans="1:4" x14ac:dyDescent="0.25">
      <c r="C2422">
        <v>15</v>
      </c>
      <c r="D2422" s="109">
        <f>'COG-M'!P2263</f>
        <v>0</v>
      </c>
    </row>
    <row r="2423" spans="1:4" x14ac:dyDescent="0.25">
      <c r="C2423">
        <v>16</v>
      </c>
      <c r="D2423" s="109">
        <f>'COG-M'!P2264</f>
        <v>0</v>
      </c>
    </row>
    <row r="2424" spans="1:4" x14ac:dyDescent="0.25">
      <c r="C2424">
        <v>17</v>
      </c>
      <c r="D2424" s="109">
        <f>'COG-M'!P2265</f>
        <v>0</v>
      </c>
    </row>
    <row r="2425" spans="1:4" x14ac:dyDescent="0.25">
      <c r="C2425">
        <v>25</v>
      </c>
      <c r="D2425" s="109">
        <f>'COG-M'!P2266</f>
        <v>0</v>
      </c>
    </row>
    <row r="2426" spans="1:4" x14ac:dyDescent="0.25">
      <c r="C2426">
        <v>26</v>
      </c>
      <c r="D2426" s="109">
        <f>'COG-M'!P2267</f>
        <v>0</v>
      </c>
    </row>
    <row r="2427" spans="1:4" x14ac:dyDescent="0.25">
      <c r="C2427">
        <v>27</v>
      </c>
      <c r="D2427" s="109">
        <f>'COG-M'!P2268</f>
        <v>0</v>
      </c>
    </row>
    <row r="2428" spans="1:4" x14ac:dyDescent="0.25">
      <c r="A2428">
        <v>5900</v>
      </c>
      <c r="B2428" t="s">
        <v>309</v>
      </c>
      <c r="D2428" s="109">
        <f>'COG-M'!P2269</f>
        <v>0</v>
      </c>
    </row>
    <row r="2429" spans="1:4" x14ac:dyDescent="0.25">
      <c r="A2429">
        <v>591</v>
      </c>
      <c r="B2429" t="s">
        <v>310</v>
      </c>
      <c r="C2429">
        <v>11</v>
      </c>
      <c r="D2429" s="109">
        <f>'COG-M'!P2270</f>
        <v>0</v>
      </c>
    </row>
    <row r="2430" spans="1:4" x14ac:dyDescent="0.25">
      <c r="C2430">
        <v>12</v>
      </c>
      <c r="D2430" s="109">
        <f>'COG-M'!P2271</f>
        <v>0</v>
      </c>
    </row>
    <row r="2431" spans="1:4" x14ac:dyDescent="0.25">
      <c r="C2431">
        <v>13</v>
      </c>
      <c r="D2431" s="109">
        <f>'COG-M'!P2272</f>
        <v>0</v>
      </c>
    </row>
    <row r="2432" spans="1:4" x14ac:dyDescent="0.25">
      <c r="C2432">
        <v>14</v>
      </c>
      <c r="D2432" s="109">
        <f>'COG-M'!P2273</f>
        <v>0</v>
      </c>
    </row>
    <row r="2433" spans="1:4" x14ac:dyDescent="0.25">
      <c r="C2433">
        <v>15</v>
      </c>
      <c r="D2433" s="109">
        <f>'COG-M'!P2274</f>
        <v>0</v>
      </c>
    </row>
    <row r="2434" spans="1:4" x14ac:dyDescent="0.25">
      <c r="C2434">
        <v>16</v>
      </c>
      <c r="D2434" s="109">
        <f>'COG-M'!P2275</f>
        <v>0</v>
      </c>
    </row>
    <row r="2435" spans="1:4" x14ac:dyDescent="0.25">
      <c r="C2435">
        <v>17</v>
      </c>
      <c r="D2435" s="109">
        <f>'COG-M'!P2276</f>
        <v>0</v>
      </c>
    </row>
    <row r="2436" spans="1:4" x14ac:dyDescent="0.25">
      <c r="C2436">
        <v>25</v>
      </c>
      <c r="D2436" s="109">
        <f>'COG-M'!P2277</f>
        <v>0</v>
      </c>
    </row>
    <row r="2437" spans="1:4" x14ac:dyDescent="0.25">
      <c r="C2437">
        <v>26</v>
      </c>
      <c r="D2437" s="109">
        <f>'COG-M'!P2278</f>
        <v>0</v>
      </c>
    </row>
    <row r="2438" spans="1:4" x14ac:dyDescent="0.25">
      <c r="C2438">
        <v>27</v>
      </c>
      <c r="D2438" s="109">
        <f>'COG-M'!P2279</f>
        <v>0</v>
      </c>
    </row>
    <row r="2439" spans="1:4" x14ac:dyDescent="0.25">
      <c r="A2439">
        <v>592</v>
      </c>
      <c r="B2439" t="s">
        <v>311</v>
      </c>
      <c r="C2439">
        <v>11</v>
      </c>
      <c r="D2439" s="109">
        <f>'COG-M'!P2280</f>
        <v>0</v>
      </c>
    </row>
    <row r="2440" spans="1:4" x14ac:dyDescent="0.25">
      <c r="C2440">
        <v>12</v>
      </c>
      <c r="D2440" s="109">
        <f>'COG-M'!P2281</f>
        <v>0</v>
      </c>
    </row>
    <row r="2441" spans="1:4" x14ac:dyDescent="0.25">
      <c r="C2441">
        <v>13</v>
      </c>
      <c r="D2441" s="109">
        <f>'COG-M'!P2282</f>
        <v>0</v>
      </c>
    </row>
    <row r="2442" spans="1:4" x14ac:dyDescent="0.25">
      <c r="C2442">
        <v>14</v>
      </c>
      <c r="D2442" s="109">
        <f>'COG-M'!P2283</f>
        <v>0</v>
      </c>
    </row>
    <row r="2443" spans="1:4" x14ac:dyDescent="0.25">
      <c r="C2443">
        <v>15</v>
      </c>
      <c r="D2443" s="109">
        <f>'COG-M'!P2284</f>
        <v>0</v>
      </c>
    </row>
    <row r="2444" spans="1:4" x14ac:dyDescent="0.25">
      <c r="C2444">
        <v>16</v>
      </c>
      <c r="D2444" s="109">
        <f>'COG-M'!P2285</f>
        <v>0</v>
      </c>
    </row>
    <row r="2445" spans="1:4" x14ac:dyDescent="0.25">
      <c r="C2445">
        <v>17</v>
      </c>
      <c r="D2445" s="109">
        <f>'COG-M'!P2286</f>
        <v>0</v>
      </c>
    </row>
    <row r="2446" spans="1:4" x14ac:dyDescent="0.25">
      <c r="C2446">
        <v>25</v>
      </c>
      <c r="D2446" s="109">
        <f>'COG-M'!P2287</f>
        <v>0</v>
      </c>
    </row>
    <row r="2447" spans="1:4" x14ac:dyDescent="0.25">
      <c r="C2447">
        <v>26</v>
      </c>
      <c r="D2447" s="109">
        <f>'COG-M'!P2288</f>
        <v>0</v>
      </c>
    </row>
    <row r="2448" spans="1:4" x14ac:dyDescent="0.25">
      <c r="C2448">
        <v>27</v>
      </c>
      <c r="D2448" s="109">
        <f>'COG-M'!P2289</f>
        <v>0</v>
      </c>
    </row>
    <row r="2449" spans="1:4" x14ac:dyDescent="0.25">
      <c r="A2449">
        <v>593</v>
      </c>
      <c r="B2449" t="s">
        <v>312</v>
      </c>
      <c r="C2449">
        <v>11</v>
      </c>
      <c r="D2449" s="109">
        <f>'COG-M'!P2290</f>
        <v>0</v>
      </c>
    </row>
    <row r="2450" spans="1:4" x14ac:dyDescent="0.25">
      <c r="C2450">
        <v>12</v>
      </c>
      <c r="D2450" s="109">
        <f>'COG-M'!P2291</f>
        <v>0</v>
      </c>
    </row>
    <row r="2451" spans="1:4" x14ac:dyDescent="0.25">
      <c r="C2451">
        <v>13</v>
      </c>
      <c r="D2451" s="109">
        <f>'COG-M'!P2292</f>
        <v>0</v>
      </c>
    </row>
    <row r="2452" spans="1:4" x14ac:dyDescent="0.25">
      <c r="C2452">
        <v>14</v>
      </c>
      <c r="D2452" s="109">
        <f>'COG-M'!P2293</f>
        <v>0</v>
      </c>
    </row>
    <row r="2453" spans="1:4" x14ac:dyDescent="0.25">
      <c r="C2453">
        <v>15</v>
      </c>
      <c r="D2453" s="109">
        <f>'COG-M'!P2294</f>
        <v>0</v>
      </c>
    </row>
    <row r="2454" spans="1:4" x14ac:dyDescent="0.25">
      <c r="C2454">
        <v>16</v>
      </c>
      <c r="D2454" s="109">
        <f>'COG-M'!P2295</f>
        <v>0</v>
      </c>
    </row>
    <row r="2455" spans="1:4" x14ac:dyDescent="0.25">
      <c r="C2455">
        <v>17</v>
      </c>
      <c r="D2455" s="109">
        <f>'COG-M'!P2296</f>
        <v>0</v>
      </c>
    </row>
    <row r="2456" spans="1:4" x14ac:dyDescent="0.25">
      <c r="C2456">
        <v>25</v>
      </c>
      <c r="D2456" s="109">
        <f>'COG-M'!P2297</f>
        <v>0</v>
      </c>
    </row>
    <row r="2457" spans="1:4" x14ac:dyDescent="0.25">
      <c r="C2457">
        <v>26</v>
      </c>
      <c r="D2457" s="109">
        <f>'COG-M'!P2298</f>
        <v>0</v>
      </c>
    </row>
    <row r="2458" spans="1:4" x14ac:dyDescent="0.25">
      <c r="C2458">
        <v>27</v>
      </c>
      <c r="D2458" s="109">
        <f>'COG-M'!P2299</f>
        <v>0</v>
      </c>
    </row>
    <row r="2459" spans="1:4" x14ac:dyDescent="0.25">
      <c r="A2459">
        <v>594</v>
      </c>
      <c r="B2459" t="s">
        <v>313</v>
      </c>
      <c r="C2459">
        <v>11</v>
      </c>
      <c r="D2459" s="109">
        <f>'COG-M'!P2300</f>
        <v>0</v>
      </c>
    </row>
    <row r="2460" spans="1:4" x14ac:dyDescent="0.25">
      <c r="C2460">
        <v>12</v>
      </c>
      <c r="D2460" s="109">
        <f>'COG-M'!P2301</f>
        <v>0</v>
      </c>
    </row>
    <row r="2461" spans="1:4" x14ac:dyDescent="0.25">
      <c r="C2461">
        <v>13</v>
      </c>
      <c r="D2461" s="109">
        <f>'COG-M'!P2302</f>
        <v>0</v>
      </c>
    </row>
    <row r="2462" spans="1:4" x14ac:dyDescent="0.25">
      <c r="C2462">
        <v>14</v>
      </c>
      <c r="D2462" s="109">
        <f>'COG-M'!P2303</f>
        <v>0</v>
      </c>
    </row>
    <row r="2463" spans="1:4" x14ac:dyDescent="0.25">
      <c r="C2463">
        <v>15</v>
      </c>
      <c r="D2463" s="109">
        <f>'COG-M'!P2304</f>
        <v>0</v>
      </c>
    </row>
    <row r="2464" spans="1:4" x14ac:dyDescent="0.25">
      <c r="C2464">
        <v>16</v>
      </c>
      <c r="D2464" s="109">
        <f>'COG-M'!P2305</f>
        <v>0</v>
      </c>
    </row>
    <row r="2465" spans="1:4" x14ac:dyDescent="0.25">
      <c r="C2465">
        <v>17</v>
      </c>
      <c r="D2465" s="109">
        <f>'COG-M'!P2306</f>
        <v>0</v>
      </c>
    </row>
    <row r="2466" spans="1:4" x14ac:dyDescent="0.25">
      <c r="C2466">
        <v>25</v>
      </c>
      <c r="D2466" s="109">
        <f>'COG-M'!P2307</f>
        <v>0</v>
      </c>
    </row>
    <row r="2467" spans="1:4" x14ac:dyDescent="0.25">
      <c r="C2467">
        <v>26</v>
      </c>
      <c r="D2467" s="109">
        <f>'COG-M'!P2308</f>
        <v>0</v>
      </c>
    </row>
    <row r="2468" spans="1:4" x14ac:dyDescent="0.25">
      <c r="C2468">
        <v>27</v>
      </c>
      <c r="D2468" s="109">
        <f>'COG-M'!P2309</f>
        <v>0</v>
      </c>
    </row>
    <row r="2469" spans="1:4" x14ac:dyDescent="0.25">
      <c r="A2469">
        <v>595</v>
      </c>
      <c r="B2469" t="s">
        <v>314</v>
      </c>
      <c r="C2469">
        <v>11</v>
      </c>
      <c r="D2469" s="109">
        <f>'COG-M'!P2310</f>
        <v>0</v>
      </c>
    </row>
    <row r="2470" spans="1:4" x14ac:dyDescent="0.25">
      <c r="C2470">
        <v>12</v>
      </c>
      <c r="D2470" s="109">
        <f>'COG-M'!P2311</f>
        <v>0</v>
      </c>
    </row>
    <row r="2471" spans="1:4" x14ac:dyDescent="0.25">
      <c r="C2471">
        <v>13</v>
      </c>
      <c r="D2471" s="109">
        <f>'COG-M'!P2312</f>
        <v>0</v>
      </c>
    </row>
    <row r="2472" spans="1:4" x14ac:dyDescent="0.25">
      <c r="C2472">
        <v>14</v>
      </c>
      <c r="D2472" s="109">
        <f>'COG-M'!P2313</f>
        <v>0</v>
      </c>
    </row>
    <row r="2473" spans="1:4" x14ac:dyDescent="0.25">
      <c r="C2473">
        <v>15</v>
      </c>
      <c r="D2473" s="109">
        <f>'COG-M'!P2314</f>
        <v>0</v>
      </c>
    </row>
    <row r="2474" spans="1:4" x14ac:dyDescent="0.25">
      <c r="C2474">
        <v>16</v>
      </c>
      <c r="D2474" s="109">
        <f>'COG-M'!P2315</f>
        <v>0</v>
      </c>
    </row>
    <row r="2475" spans="1:4" x14ac:dyDescent="0.25">
      <c r="C2475">
        <v>17</v>
      </c>
      <c r="D2475" s="109">
        <f>'COG-M'!P2316</f>
        <v>0</v>
      </c>
    </row>
    <row r="2476" spans="1:4" x14ac:dyDescent="0.25">
      <c r="C2476">
        <v>25</v>
      </c>
      <c r="D2476" s="109">
        <f>'COG-M'!P2317</f>
        <v>0</v>
      </c>
    </row>
    <row r="2477" spans="1:4" x14ac:dyDescent="0.25">
      <c r="C2477">
        <v>26</v>
      </c>
      <c r="D2477" s="109">
        <f>'COG-M'!P2318</f>
        <v>0</v>
      </c>
    </row>
    <row r="2478" spans="1:4" x14ac:dyDescent="0.25">
      <c r="C2478">
        <v>27</v>
      </c>
      <c r="D2478" s="109">
        <f>'COG-M'!P2319</f>
        <v>0</v>
      </c>
    </row>
    <row r="2479" spans="1:4" x14ac:dyDescent="0.25">
      <c r="A2479">
        <v>596</v>
      </c>
      <c r="B2479" t="s">
        <v>315</v>
      </c>
      <c r="C2479">
        <v>11</v>
      </c>
      <c r="D2479" s="109">
        <f>'COG-M'!P2320</f>
        <v>0</v>
      </c>
    </row>
    <row r="2480" spans="1:4" x14ac:dyDescent="0.25">
      <c r="C2480">
        <v>12</v>
      </c>
      <c r="D2480" s="109">
        <f>'COG-M'!P2321</f>
        <v>0</v>
      </c>
    </row>
    <row r="2481" spans="1:4" x14ac:dyDescent="0.25">
      <c r="C2481">
        <v>13</v>
      </c>
      <c r="D2481" s="109">
        <f>'COG-M'!P2322</f>
        <v>0</v>
      </c>
    </row>
    <row r="2482" spans="1:4" x14ac:dyDescent="0.25">
      <c r="C2482">
        <v>14</v>
      </c>
      <c r="D2482" s="109">
        <f>'COG-M'!P2323</f>
        <v>0</v>
      </c>
    </row>
    <row r="2483" spans="1:4" x14ac:dyDescent="0.25">
      <c r="C2483">
        <v>15</v>
      </c>
      <c r="D2483" s="109">
        <f>'COG-M'!P2324</f>
        <v>0</v>
      </c>
    </row>
    <row r="2484" spans="1:4" x14ac:dyDescent="0.25">
      <c r="C2484">
        <v>16</v>
      </c>
      <c r="D2484" s="109">
        <f>'COG-M'!P2325</f>
        <v>0</v>
      </c>
    </row>
    <row r="2485" spans="1:4" x14ac:dyDescent="0.25">
      <c r="C2485">
        <v>17</v>
      </c>
      <c r="D2485" s="109">
        <f>'COG-M'!P2326</f>
        <v>0</v>
      </c>
    </row>
    <row r="2486" spans="1:4" x14ac:dyDescent="0.25">
      <c r="C2486">
        <v>25</v>
      </c>
      <c r="D2486" s="109">
        <f>'COG-M'!P2327</f>
        <v>0</v>
      </c>
    </row>
    <row r="2487" spans="1:4" x14ac:dyDescent="0.25">
      <c r="C2487">
        <v>26</v>
      </c>
      <c r="D2487" s="109">
        <f>'COG-M'!P2328</f>
        <v>0</v>
      </c>
    </row>
    <row r="2488" spans="1:4" x14ac:dyDescent="0.25">
      <c r="C2488">
        <v>27</v>
      </c>
      <c r="D2488" s="109">
        <f>'COG-M'!P2329</f>
        <v>0</v>
      </c>
    </row>
    <row r="2489" spans="1:4" x14ac:dyDescent="0.25">
      <c r="A2489">
        <v>597</v>
      </c>
      <c r="B2489" t="s">
        <v>316</v>
      </c>
      <c r="C2489">
        <v>11</v>
      </c>
      <c r="D2489" s="109">
        <f>'COG-M'!P2330</f>
        <v>0</v>
      </c>
    </row>
    <row r="2490" spans="1:4" x14ac:dyDescent="0.25">
      <c r="C2490">
        <v>12</v>
      </c>
      <c r="D2490" s="109">
        <f>'COG-M'!P2331</f>
        <v>0</v>
      </c>
    </row>
    <row r="2491" spans="1:4" x14ac:dyDescent="0.25">
      <c r="C2491">
        <v>13</v>
      </c>
      <c r="D2491" s="109">
        <f>'COG-M'!P2332</f>
        <v>0</v>
      </c>
    </row>
    <row r="2492" spans="1:4" x14ac:dyDescent="0.25">
      <c r="C2492">
        <v>14</v>
      </c>
      <c r="D2492" s="109">
        <f>'COG-M'!P2333</f>
        <v>0</v>
      </c>
    </row>
    <row r="2493" spans="1:4" x14ac:dyDescent="0.25">
      <c r="C2493">
        <v>15</v>
      </c>
      <c r="D2493" s="109">
        <f>'COG-M'!P2334</f>
        <v>0</v>
      </c>
    </row>
    <row r="2494" spans="1:4" x14ac:dyDescent="0.25">
      <c r="C2494">
        <v>16</v>
      </c>
      <c r="D2494" s="109">
        <f>'COG-M'!P2335</f>
        <v>0</v>
      </c>
    </row>
    <row r="2495" spans="1:4" x14ac:dyDescent="0.25">
      <c r="C2495">
        <v>17</v>
      </c>
      <c r="D2495" s="109">
        <f>'COG-M'!P2336</f>
        <v>0</v>
      </c>
    </row>
    <row r="2496" spans="1:4" x14ac:dyDescent="0.25">
      <c r="C2496">
        <v>25</v>
      </c>
      <c r="D2496" s="109">
        <f>'COG-M'!P2337</f>
        <v>0</v>
      </c>
    </row>
    <row r="2497" spans="1:4" x14ac:dyDescent="0.25">
      <c r="C2497">
        <v>26</v>
      </c>
      <c r="D2497" s="109">
        <f>'COG-M'!P2338</f>
        <v>0</v>
      </c>
    </row>
    <row r="2498" spans="1:4" x14ac:dyDescent="0.25">
      <c r="C2498">
        <v>27</v>
      </c>
      <c r="D2498" s="109">
        <f>'COG-M'!P2339</f>
        <v>0</v>
      </c>
    </row>
    <row r="2499" spans="1:4" x14ac:dyDescent="0.25">
      <c r="A2499">
        <v>598</v>
      </c>
      <c r="B2499" t="s">
        <v>317</v>
      </c>
      <c r="C2499">
        <v>11</v>
      </c>
      <c r="D2499" s="109">
        <f>'COG-M'!P2340</f>
        <v>0</v>
      </c>
    </row>
    <row r="2500" spans="1:4" x14ac:dyDescent="0.25">
      <c r="C2500">
        <v>12</v>
      </c>
      <c r="D2500" s="109">
        <f>'COG-M'!P2341</f>
        <v>0</v>
      </c>
    </row>
    <row r="2501" spans="1:4" x14ac:dyDescent="0.25">
      <c r="C2501">
        <v>13</v>
      </c>
      <c r="D2501" s="109">
        <f>'COG-M'!P2342</f>
        <v>0</v>
      </c>
    </row>
    <row r="2502" spans="1:4" x14ac:dyDescent="0.25">
      <c r="C2502">
        <v>14</v>
      </c>
      <c r="D2502" s="109">
        <f>'COG-M'!P2343</f>
        <v>0</v>
      </c>
    </row>
    <row r="2503" spans="1:4" x14ac:dyDescent="0.25">
      <c r="C2503">
        <v>15</v>
      </c>
      <c r="D2503" s="109">
        <f>'COG-M'!P2344</f>
        <v>0</v>
      </c>
    </row>
    <row r="2504" spans="1:4" x14ac:dyDescent="0.25">
      <c r="C2504">
        <v>16</v>
      </c>
      <c r="D2504" s="109">
        <f>'COG-M'!P2345</f>
        <v>0</v>
      </c>
    </row>
    <row r="2505" spans="1:4" x14ac:dyDescent="0.25">
      <c r="C2505">
        <v>17</v>
      </c>
      <c r="D2505" s="109">
        <f>'COG-M'!P2346</f>
        <v>0</v>
      </c>
    </row>
    <row r="2506" spans="1:4" x14ac:dyDescent="0.25">
      <c r="C2506">
        <v>25</v>
      </c>
      <c r="D2506" s="109">
        <f>'COG-M'!P2347</f>
        <v>0</v>
      </c>
    </row>
    <row r="2507" spans="1:4" x14ac:dyDescent="0.25">
      <c r="C2507">
        <v>26</v>
      </c>
      <c r="D2507" s="109">
        <f>'COG-M'!P2348</f>
        <v>0</v>
      </c>
    </row>
    <row r="2508" spans="1:4" x14ac:dyDescent="0.25">
      <c r="C2508">
        <v>27</v>
      </c>
      <c r="D2508" s="109">
        <f>'COG-M'!P2349</f>
        <v>0</v>
      </c>
    </row>
    <row r="2509" spans="1:4" x14ac:dyDescent="0.25">
      <c r="A2509">
        <v>599</v>
      </c>
      <c r="B2509" t="s">
        <v>318</v>
      </c>
      <c r="C2509">
        <v>11</v>
      </c>
      <c r="D2509" s="109">
        <f>'COG-M'!P2350</f>
        <v>0</v>
      </c>
    </row>
    <row r="2510" spans="1:4" x14ac:dyDescent="0.25">
      <c r="C2510">
        <v>12</v>
      </c>
      <c r="D2510" s="109">
        <f>'COG-M'!P2351</f>
        <v>0</v>
      </c>
    </row>
    <row r="2511" spans="1:4" x14ac:dyDescent="0.25">
      <c r="C2511">
        <v>13</v>
      </c>
      <c r="D2511" s="109">
        <f>'COG-M'!P2352</f>
        <v>0</v>
      </c>
    </row>
    <row r="2512" spans="1:4" x14ac:dyDescent="0.25">
      <c r="C2512">
        <v>14</v>
      </c>
      <c r="D2512" s="109">
        <f>'COG-M'!P2353</f>
        <v>0</v>
      </c>
    </row>
    <row r="2513" spans="1:4" x14ac:dyDescent="0.25">
      <c r="C2513">
        <v>15</v>
      </c>
      <c r="D2513" s="109">
        <f>'COG-M'!P2354</f>
        <v>0</v>
      </c>
    </row>
    <row r="2514" spans="1:4" x14ac:dyDescent="0.25">
      <c r="C2514">
        <v>16</v>
      </c>
      <c r="D2514" s="109">
        <f>'COG-M'!P2355</f>
        <v>0</v>
      </c>
    </row>
    <row r="2515" spans="1:4" x14ac:dyDescent="0.25">
      <c r="C2515">
        <v>17</v>
      </c>
      <c r="D2515" s="109">
        <f>'COG-M'!P2356</f>
        <v>0</v>
      </c>
    </row>
    <row r="2516" spans="1:4" x14ac:dyDescent="0.25">
      <c r="C2516">
        <v>25</v>
      </c>
      <c r="D2516" s="109">
        <f>'COG-M'!P2357</f>
        <v>0</v>
      </c>
    </row>
    <row r="2517" spans="1:4" x14ac:dyDescent="0.25">
      <c r="C2517">
        <v>26</v>
      </c>
      <c r="D2517" s="109">
        <f>'COG-M'!P2358</f>
        <v>0</v>
      </c>
    </row>
    <row r="2518" spans="1:4" x14ac:dyDescent="0.25">
      <c r="C2518">
        <v>27</v>
      </c>
      <c r="D2518" s="109">
        <f>'COG-M'!P2359</f>
        <v>0</v>
      </c>
    </row>
    <row r="2519" spans="1:4" x14ac:dyDescent="0.25">
      <c r="A2519">
        <v>6000</v>
      </c>
      <c r="B2519" t="s">
        <v>319</v>
      </c>
      <c r="D2519" s="109">
        <f>'COG-M'!P2360</f>
        <v>10600000</v>
      </c>
    </row>
    <row r="2520" spans="1:4" x14ac:dyDescent="0.25">
      <c r="A2520">
        <v>6100</v>
      </c>
      <c r="B2520" t="s">
        <v>320</v>
      </c>
      <c r="D2520" s="109">
        <f>'COG-M'!P2361</f>
        <v>10600000</v>
      </c>
    </row>
    <row r="2521" spans="1:4" x14ac:dyDescent="0.25">
      <c r="A2521">
        <v>611</v>
      </c>
      <c r="B2521" t="s">
        <v>321</v>
      </c>
      <c r="C2521">
        <v>11</v>
      </c>
      <c r="D2521" s="109">
        <f>'COG-M'!P2362</f>
        <v>0</v>
      </c>
    </row>
    <row r="2522" spans="1:4" x14ac:dyDescent="0.25">
      <c r="C2522">
        <v>12</v>
      </c>
      <c r="D2522" s="109">
        <f>'COG-M'!P2363</f>
        <v>0</v>
      </c>
    </row>
    <row r="2523" spans="1:4" x14ac:dyDescent="0.25">
      <c r="C2523">
        <v>13</v>
      </c>
      <c r="D2523" s="109">
        <f>'COG-M'!P2364</f>
        <v>0</v>
      </c>
    </row>
    <row r="2524" spans="1:4" x14ac:dyDescent="0.25">
      <c r="C2524">
        <v>14</v>
      </c>
      <c r="D2524" s="109">
        <f>'COG-M'!P2365</f>
        <v>0</v>
      </c>
    </row>
    <row r="2525" spans="1:4" x14ac:dyDescent="0.25">
      <c r="C2525">
        <v>15</v>
      </c>
      <c r="D2525" s="109">
        <f>'COG-M'!P2366</f>
        <v>0</v>
      </c>
    </row>
    <row r="2526" spans="1:4" x14ac:dyDescent="0.25">
      <c r="C2526">
        <v>16</v>
      </c>
      <c r="D2526" s="109">
        <f>'COG-M'!P2367</f>
        <v>0</v>
      </c>
    </row>
    <row r="2527" spans="1:4" x14ac:dyDescent="0.25">
      <c r="C2527">
        <v>17</v>
      </c>
      <c r="D2527" s="109">
        <f>'COG-M'!P2368</f>
        <v>0</v>
      </c>
    </row>
    <row r="2528" spans="1:4" x14ac:dyDescent="0.25">
      <c r="C2528">
        <v>25</v>
      </c>
      <c r="D2528" s="109">
        <f>'COG-M'!P2369</f>
        <v>1500000</v>
      </c>
    </row>
    <row r="2529" spans="1:4" x14ac:dyDescent="0.25">
      <c r="C2529">
        <v>26</v>
      </c>
      <c r="D2529" s="109">
        <f>'COG-M'!P2370</f>
        <v>0</v>
      </c>
    </row>
    <row r="2530" spans="1:4" x14ac:dyDescent="0.25">
      <c r="C2530">
        <v>27</v>
      </c>
      <c r="D2530" s="109">
        <f>'COG-M'!P2371</f>
        <v>0</v>
      </c>
    </row>
    <row r="2531" spans="1:4" x14ac:dyDescent="0.25">
      <c r="A2531">
        <v>612</v>
      </c>
      <c r="B2531" t="s">
        <v>322</v>
      </c>
      <c r="C2531">
        <v>11</v>
      </c>
      <c r="D2531" s="109">
        <f>'COG-M'!P2372</f>
        <v>0</v>
      </c>
    </row>
    <row r="2532" spans="1:4" x14ac:dyDescent="0.25">
      <c r="C2532">
        <v>12</v>
      </c>
      <c r="D2532" s="109">
        <f>'COG-M'!P2373</f>
        <v>0</v>
      </c>
    </row>
    <row r="2533" spans="1:4" x14ac:dyDescent="0.25">
      <c r="C2533">
        <v>13</v>
      </c>
      <c r="D2533" s="109">
        <f>'COG-M'!P2374</f>
        <v>0</v>
      </c>
    </row>
    <row r="2534" spans="1:4" x14ac:dyDescent="0.25">
      <c r="C2534">
        <v>14</v>
      </c>
      <c r="D2534" s="109">
        <f>'COG-M'!P2375</f>
        <v>0</v>
      </c>
    </row>
    <row r="2535" spans="1:4" x14ac:dyDescent="0.25">
      <c r="C2535">
        <v>15</v>
      </c>
      <c r="D2535" s="109">
        <f>'COG-M'!P2376</f>
        <v>0</v>
      </c>
    </row>
    <row r="2536" spans="1:4" x14ac:dyDescent="0.25">
      <c r="C2536">
        <v>16</v>
      </c>
      <c r="D2536" s="109">
        <f>'COG-M'!P2377</f>
        <v>0</v>
      </c>
    </row>
    <row r="2537" spans="1:4" x14ac:dyDescent="0.25">
      <c r="C2537">
        <v>17</v>
      </c>
      <c r="D2537" s="109">
        <f>'COG-M'!P2378</f>
        <v>0</v>
      </c>
    </row>
    <row r="2538" spans="1:4" x14ac:dyDescent="0.25">
      <c r="C2538">
        <v>25</v>
      </c>
      <c r="D2538" s="109">
        <f>'COG-M'!P2379</f>
        <v>0</v>
      </c>
    </row>
    <row r="2539" spans="1:4" x14ac:dyDescent="0.25">
      <c r="C2539">
        <v>26</v>
      </c>
      <c r="D2539" s="109">
        <f>'COG-M'!P2380</f>
        <v>0</v>
      </c>
    </row>
    <row r="2540" spans="1:4" x14ac:dyDescent="0.25">
      <c r="C2540">
        <v>27</v>
      </c>
      <c r="D2540" s="109">
        <f>'COG-M'!P2381</f>
        <v>0</v>
      </c>
    </row>
    <row r="2541" spans="1:4" x14ac:dyDescent="0.25">
      <c r="A2541">
        <v>613</v>
      </c>
      <c r="B2541" t="s">
        <v>323</v>
      </c>
      <c r="C2541">
        <v>11</v>
      </c>
      <c r="D2541" s="109">
        <f>'COG-M'!P2382</f>
        <v>0</v>
      </c>
    </row>
    <row r="2542" spans="1:4" x14ac:dyDescent="0.25">
      <c r="C2542">
        <v>12</v>
      </c>
      <c r="D2542" s="109">
        <f>'COG-M'!P2383</f>
        <v>0</v>
      </c>
    </row>
    <row r="2543" spans="1:4" x14ac:dyDescent="0.25">
      <c r="C2543">
        <v>13</v>
      </c>
      <c r="D2543" s="109">
        <f>'COG-M'!P2384</f>
        <v>0</v>
      </c>
    </row>
    <row r="2544" spans="1:4" x14ac:dyDescent="0.25">
      <c r="C2544">
        <v>14</v>
      </c>
      <c r="D2544" s="109">
        <f>'COG-M'!P2385</f>
        <v>0</v>
      </c>
    </row>
    <row r="2545" spans="1:4" x14ac:dyDescent="0.25">
      <c r="C2545">
        <v>15</v>
      </c>
      <c r="D2545" s="109">
        <f>'COG-M'!P2386</f>
        <v>0</v>
      </c>
    </row>
    <row r="2546" spans="1:4" x14ac:dyDescent="0.25">
      <c r="C2546">
        <v>16</v>
      </c>
      <c r="D2546" s="109">
        <f>'COG-M'!P2387</f>
        <v>0</v>
      </c>
    </row>
    <row r="2547" spans="1:4" x14ac:dyDescent="0.25">
      <c r="C2547">
        <v>17</v>
      </c>
      <c r="D2547" s="109">
        <f>'COG-M'!P2388</f>
        <v>0</v>
      </c>
    </row>
    <row r="2548" spans="1:4" x14ac:dyDescent="0.25">
      <c r="C2548">
        <v>25</v>
      </c>
      <c r="D2548" s="109">
        <f>'COG-M'!P2389</f>
        <v>2500000</v>
      </c>
    </row>
    <row r="2549" spans="1:4" x14ac:dyDescent="0.25">
      <c r="C2549">
        <v>26</v>
      </c>
      <c r="D2549" s="109">
        <f>'COG-M'!P2390</f>
        <v>0</v>
      </c>
    </row>
    <row r="2550" spans="1:4" x14ac:dyDescent="0.25">
      <c r="C2550">
        <v>27</v>
      </c>
      <c r="D2550" s="109">
        <f>'COG-M'!P2391</f>
        <v>0</v>
      </c>
    </row>
    <row r="2551" spans="1:4" x14ac:dyDescent="0.25">
      <c r="A2551">
        <v>614</v>
      </c>
      <c r="B2551" t="s">
        <v>324</v>
      </c>
      <c r="C2551">
        <v>11</v>
      </c>
      <c r="D2551" s="109">
        <f>'COG-M'!P2392</f>
        <v>0</v>
      </c>
    </row>
    <row r="2552" spans="1:4" x14ac:dyDescent="0.25">
      <c r="C2552">
        <v>12</v>
      </c>
      <c r="D2552" s="109">
        <f>'COG-M'!P2393</f>
        <v>0</v>
      </c>
    </row>
    <row r="2553" spans="1:4" x14ac:dyDescent="0.25">
      <c r="C2553">
        <v>13</v>
      </c>
      <c r="D2553" s="109">
        <f>'COG-M'!P2394</f>
        <v>0</v>
      </c>
    </row>
    <row r="2554" spans="1:4" x14ac:dyDescent="0.25">
      <c r="C2554">
        <v>14</v>
      </c>
      <c r="D2554" s="109">
        <f>'COG-M'!P2395</f>
        <v>0</v>
      </c>
    </row>
    <row r="2555" spans="1:4" x14ac:dyDescent="0.25">
      <c r="C2555">
        <v>15</v>
      </c>
      <c r="D2555" s="109">
        <f>'COG-M'!P2396</f>
        <v>0</v>
      </c>
    </row>
    <row r="2556" spans="1:4" x14ac:dyDescent="0.25">
      <c r="C2556">
        <v>16</v>
      </c>
      <c r="D2556" s="109">
        <f>'COG-M'!P2397</f>
        <v>0</v>
      </c>
    </row>
    <row r="2557" spans="1:4" x14ac:dyDescent="0.25">
      <c r="C2557">
        <v>17</v>
      </c>
      <c r="D2557" s="109">
        <f>'COG-M'!P2398</f>
        <v>0</v>
      </c>
    </row>
    <row r="2558" spans="1:4" x14ac:dyDescent="0.25">
      <c r="C2558">
        <v>25</v>
      </c>
      <c r="D2558" s="109">
        <f>'COG-M'!P2399</f>
        <v>5000000</v>
      </c>
    </row>
    <row r="2559" spans="1:4" x14ac:dyDescent="0.25">
      <c r="C2559">
        <v>26</v>
      </c>
      <c r="D2559" s="109">
        <f>'COG-M'!P2400</f>
        <v>0</v>
      </c>
    </row>
    <row r="2560" spans="1:4" x14ac:dyDescent="0.25">
      <c r="C2560">
        <v>27</v>
      </c>
      <c r="D2560" s="109">
        <f>'COG-M'!P2401</f>
        <v>0</v>
      </c>
    </row>
    <row r="2561" spans="1:4" x14ac:dyDescent="0.25">
      <c r="A2561">
        <v>615</v>
      </c>
      <c r="B2561" t="s">
        <v>325</v>
      </c>
      <c r="C2561">
        <v>11</v>
      </c>
      <c r="D2561" s="109">
        <f>'COG-M'!P2402</f>
        <v>0</v>
      </c>
    </row>
    <row r="2562" spans="1:4" x14ac:dyDescent="0.25">
      <c r="C2562">
        <v>12</v>
      </c>
      <c r="D2562" s="109">
        <f>'COG-M'!P2403</f>
        <v>0</v>
      </c>
    </row>
    <row r="2563" spans="1:4" x14ac:dyDescent="0.25">
      <c r="C2563">
        <v>13</v>
      </c>
      <c r="D2563" s="109">
        <f>'COG-M'!P2404</f>
        <v>0</v>
      </c>
    </row>
    <row r="2564" spans="1:4" x14ac:dyDescent="0.25">
      <c r="C2564">
        <v>14</v>
      </c>
      <c r="D2564" s="109">
        <f>'COG-M'!P2405</f>
        <v>0</v>
      </c>
    </row>
    <row r="2565" spans="1:4" x14ac:dyDescent="0.25">
      <c r="C2565">
        <v>15</v>
      </c>
      <c r="D2565" s="109">
        <f>'COG-M'!P2406</f>
        <v>0</v>
      </c>
    </row>
    <row r="2566" spans="1:4" x14ac:dyDescent="0.25">
      <c r="C2566">
        <v>16</v>
      </c>
      <c r="D2566" s="109">
        <f>'COG-M'!P2407</f>
        <v>0</v>
      </c>
    </row>
    <row r="2567" spans="1:4" x14ac:dyDescent="0.25">
      <c r="C2567">
        <v>17</v>
      </c>
      <c r="D2567" s="109">
        <f>'COG-M'!P2408</f>
        <v>0</v>
      </c>
    </row>
    <row r="2568" spans="1:4" x14ac:dyDescent="0.25">
      <c r="C2568">
        <v>25</v>
      </c>
      <c r="D2568" s="109">
        <f>'COG-M'!P2409</f>
        <v>1600000</v>
      </c>
    </row>
    <row r="2569" spans="1:4" x14ac:dyDescent="0.25">
      <c r="C2569">
        <v>26</v>
      </c>
      <c r="D2569" s="109">
        <f>'COG-M'!P2410</f>
        <v>0</v>
      </c>
    </row>
    <row r="2570" spans="1:4" x14ac:dyDescent="0.25">
      <c r="C2570">
        <v>27</v>
      </c>
      <c r="D2570" s="109">
        <f>'COG-M'!P2411</f>
        <v>0</v>
      </c>
    </row>
    <row r="2571" spans="1:4" x14ac:dyDescent="0.25">
      <c r="A2571">
        <v>616</v>
      </c>
      <c r="B2571" t="s">
        <v>326</v>
      </c>
      <c r="C2571">
        <v>11</v>
      </c>
      <c r="D2571" s="109">
        <f>'COG-M'!P2412</f>
        <v>0</v>
      </c>
    </row>
    <row r="2572" spans="1:4" x14ac:dyDescent="0.25">
      <c r="C2572">
        <v>12</v>
      </c>
      <c r="D2572" s="109">
        <f>'COG-M'!P2413</f>
        <v>0</v>
      </c>
    </row>
    <row r="2573" spans="1:4" x14ac:dyDescent="0.25">
      <c r="C2573">
        <v>13</v>
      </c>
      <c r="D2573" s="109">
        <f>'COG-M'!P2414</f>
        <v>0</v>
      </c>
    </row>
    <row r="2574" spans="1:4" x14ac:dyDescent="0.25">
      <c r="C2574">
        <v>14</v>
      </c>
      <c r="D2574" s="109">
        <f>'COG-M'!P2415</f>
        <v>0</v>
      </c>
    </row>
    <row r="2575" spans="1:4" x14ac:dyDescent="0.25">
      <c r="C2575">
        <v>15</v>
      </c>
      <c r="D2575" s="109">
        <f>'COG-M'!P2416</f>
        <v>0</v>
      </c>
    </row>
    <row r="2576" spans="1:4" x14ac:dyDescent="0.25">
      <c r="C2576">
        <v>16</v>
      </c>
      <c r="D2576" s="109">
        <f>'COG-M'!P2417</f>
        <v>0</v>
      </c>
    </row>
    <row r="2577" spans="1:4" x14ac:dyDescent="0.25">
      <c r="C2577">
        <v>17</v>
      </c>
      <c r="D2577" s="109">
        <f>'COG-M'!P2418</f>
        <v>0</v>
      </c>
    </row>
    <row r="2578" spans="1:4" x14ac:dyDescent="0.25">
      <c r="C2578">
        <v>25</v>
      </c>
      <c r="D2578" s="109">
        <f>'COG-M'!P2419</f>
        <v>0</v>
      </c>
    </row>
    <row r="2579" spans="1:4" x14ac:dyDescent="0.25">
      <c r="C2579">
        <v>26</v>
      </c>
      <c r="D2579" s="109">
        <f>'COG-M'!P2420</f>
        <v>0</v>
      </c>
    </row>
    <row r="2580" spans="1:4" x14ac:dyDescent="0.25">
      <c r="C2580">
        <v>27</v>
      </c>
      <c r="D2580" s="109">
        <f>'COG-M'!P2421</f>
        <v>0</v>
      </c>
    </row>
    <row r="2581" spans="1:4" x14ac:dyDescent="0.25">
      <c r="A2581">
        <v>617</v>
      </c>
      <c r="B2581" t="s">
        <v>327</v>
      </c>
      <c r="C2581">
        <v>11</v>
      </c>
      <c r="D2581" s="109">
        <f>'COG-M'!P2422</f>
        <v>0</v>
      </c>
    </row>
    <row r="2582" spans="1:4" x14ac:dyDescent="0.25">
      <c r="C2582">
        <v>12</v>
      </c>
      <c r="D2582" s="109">
        <f>'COG-M'!P2423</f>
        <v>0</v>
      </c>
    </row>
    <row r="2583" spans="1:4" x14ac:dyDescent="0.25">
      <c r="C2583">
        <v>13</v>
      </c>
      <c r="D2583" s="109">
        <f>'COG-M'!P2424</f>
        <v>0</v>
      </c>
    </row>
    <row r="2584" spans="1:4" x14ac:dyDescent="0.25">
      <c r="C2584">
        <v>14</v>
      </c>
      <c r="D2584" s="109">
        <f>'COG-M'!P2425</f>
        <v>0</v>
      </c>
    </row>
    <row r="2585" spans="1:4" x14ac:dyDescent="0.25">
      <c r="C2585">
        <v>15</v>
      </c>
      <c r="D2585" s="109">
        <f>'COG-M'!P2426</f>
        <v>0</v>
      </c>
    </row>
    <row r="2586" spans="1:4" x14ac:dyDescent="0.25">
      <c r="C2586">
        <v>16</v>
      </c>
      <c r="D2586" s="109">
        <f>'COG-M'!P2427</f>
        <v>0</v>
      </c>
    </row>
    <row r="2587" spans="1:4" x14ac:dyDescent="0.25">
      <c r="C2587">
        <v>17</v>
      </c>
      <c r="D2587" s="109">
        <f>'COG-M'!P2428</f>
        <v>0</v>
      </c>
    </row>
    <row r="2588" spans="1:4" x14ac:dyDescent="0.25">
      <c r="C2588">
        <v>25</v>
      </c>
      <c r="D2588" s="109">
        <f>'COG-M'!P2429</f>
        <v>0</v>
      </c>
    </row>
    <row r="2589" spans="1:4" x14ac:dyDescent="0.25">
      <c r="C2589">
        <v>26</v>
      </c>
      <c r="D2589" s="109">
        <f>'COG-M'!P2430</f>
        <v>0</v>
      </c>
    </row>
    <row r="2590" spans="1:4" x14ac:dyDescent="0.25">
      <c r="C2590">
        <v>27</v>
      </c>
      <c r="D2590" s="109">
        <f>'COG-M'!P2431</f>
        <v>0</v>
      </c>
    </row>
    <row r="2591" spans="1:4" x14ac:dyDescent="0.25">
      <c r="A2591">
        <v>619</v>
      </c>
      <c r="B2591" t="s">
        <v>622</v>
      </c>
      <c r="C2591">
        <v>11</v>
      </c>
      <c r="D2591" s="109">
        <f>'COG-M'!P2432</f>
        <v>0</v>
      </c>
    </row>
    <row r="2592" spans="1:4" x14ac:dyDescent="0.25">
      <c r="C2592">
        <v>12</v>
      </c>
      <c r="D2592" s="109">
        <f>'COG-M'!P2433</f>
        <v>0</v>
      </c>
    </row>
    <row r="2593" spans="1:4" x14ac:dyDescent="0.25">
      <c r="C2593">
        <v>13</v>
      </c>
      <c r="D2593" s="109">
        <f>'COG-M'!P2434</f>
        <v>0</v>
      </c>
    </row>
    <row r="2594" spans="1:4" x14ac:dyDescent="0.25">
      <c r="C2594">
        <v>14</v>
      </c>
      <c r="D2594" s="109">
        <f>'COG-M'!P2435</f>
        <v>0</v>
      </c>
    </row>
    <row r="2595" spans="1:4" x14ac:dyDescent="0.25">
      <c r="C2595">
        <v>15</v>
      </c>
      <c r="D2595" s="109">
        <f>'COG-M'!P2436</f>
        <v>0</v>
      </c>
    </row>
    <row r="2596" spans="1:4" x14ac:dyDescent="0.25">
      <c r="C2596">
        <v>16</v>
      </c>
      <c r="D2596" s="109">
        <f>'COG-M'!P2437</f>
        <v>0</v>
      </c>
    </row>
    <row r="2597" spans="1:4" x14ac:dyDescent="0.25">
      <c r="C2597">
        <v>17</v>
      </c>
      <c r="D2597" s="109">
        <f>'COG-M'!P2438</f>
        <v>0</v>
      </c>
    </row>
    <row r="2598" spans="1:4" x14ac:dyDescent="0.25">
      <c r="C2598">
        <v>25</v>
      </c>
      <c r="D2598" s="109">
        <f>'COG-M'!P2439</f>
        <v>0</v>
      </c>
    </row>
    <row r="2599" spans="1:4" x14ac:dyDescent="0.25">
      <c r="C2599">
        <v>26</v>
      </c>
      <c r="D2599" s="109">
        <f>'COG-M'!P2440</f>
        <v>0</v>
      </c>
    </row>
    <row r="2600" spans="1:4" x14ac:dyDescent="0.25">
      <c r="C2600">
        <v>27</v>
      </c>
      <c r="D2600" s="109">
        <f>'COG-M'!P2441</f>
        <v>0</v>
      </c>
    </row>
    <row r="2601" spans="1:4" x14ac:dyDescent="0.25">
      <c r="A2601">
        <v>6200</v>
      </c>
      <c r="B2601" t="s">
        <v>328</v>
      </c>
      <c r="D2601" s="109">
        <f>'COG-M'!P2442</f>
        <v>0</v>
      </c>
    </row>
    <row r="2602" spans="1:4" x14ac:dyDescent="0.25">
      <c r="A2602">
        <v>621</v>
      </c>
      <c r="B2602" t="s">
        <v>321</v>
      </c>
      <c r="C2602">
        <v>11</v>
      </c>
      <c r="D2602" s="109">
        <f>'COG-M'!P2443</f>
        <v>0</v>
      </c>
    </row>
    <row r="2603" spans="1:4" x14ac:dyDescent="0.25">
      <c r="C2603">
        <v>12</v>
      </c>
      <c r="D2603" s="109">
        <f>'COG-M'!P2444</f>
        <v>0</v>
      </c>
    </row>
    <row r="2604" spans="1:4" x14ac:dyDescent="0.25">
      <c r="C2604">
        <v>13</v>
      </c>
      <c r="D2604" s="109">
        <f>'COG-M'!P2445</f>
        <v>0</v>
      </c>
    </row>
    <row r="2605" spans="1:4" x14ac:dyDescent="0.25">
      <c r="C2605">
        <v>14</v>
      </c>
      <c r="D2605" s="109">
        <f>'COG-M'!P2446</f>
        <v>0</v>
      </c>
    </row>
    <row r="2606" spans="1:4" x14ac:dyDescent="0.25">
      <c r="C2606">
        <v>15</v>
      </c>
      <c r="D2606" s="109">
        <f>'COG-M'!P2447</f>
        <v>0</v>
      </c>
    </row>
    <row r="2607" spans="1:4" x14ac:dyDescent="0.25">
      <c r="C2607">
        <v>16</v>
      </c>
      <c r="D2607" s="109">
        <f>'COG-M'!P2448</f>
        <v>0</v>
      </c>
    </row>
    <row r="2608" spans="1:4" x14ac:dyDescent="0.25">
      <c r="C2608">
        <v>17</v>
      </c>
      <c r="D2608" s="109">
        <f>'COG-M'!P2449</f>
        <v>0</v>
      </c>
    </row>
    <row r="2609" spans="1:4" x14ac:dyDescent="0.25">
      <c r="C2609">
        <v>25</v>
      </c>
      <c r="D2609" s="109">
        <f>'COG-M'!P2450</f>
        <v>0</v>
      </c>
    </row>
    <row r="2610" spans="1:4" x14ac:dyDescent="0.25">
      <c r="C2610">
        <v>26</v>
      </c>
      <c r="D2610" s="109">
        <f>'COG-M'!P2451</f>
        <v>0</v>
      </c>
    </row>
    <row r="2611" spans="1:4" x14ac:dyDescent="0.25">
      <c r="C2611">
        <v>27</v>
      </c>
      <c r="D2611" s="109">
        <f>'COG-M'!P2452</f>
        <v>0</v>
      </c>
    </row>
    <row r="2612" spans="1:4" x14ac:dyDescent="0.25">
      <c r="A2612">
        <v>622</v>
      </c>
      <c r="B2612" t="s">
        <v>329</v>
      </c>
      <c r="C2612">
        <v>11</v>
      </c>
      <c r="D2612" s="109">
        <f>'COG-M'!P2453</f>
        <v>0</v>
      </c>
    </row>
    <row r="2613" spans="1:4" x14ac:dyDescent="0.25">
      <c r="C2613">
        <v>12</v>
      </c>
      <c r="D2613" s="109">
        <f>'COG-M'!P2454</f>
        <v>0</v>
      </c>
    </row>
    <row r="2614" spans="1:4" x14ac:dyDescent="0.25">
      <c r="C2614">
        <v>13</v>
      </c>
      <c r="D2614" s="109">
        <f>'COG-M'!P2455</f>
        <v>0</v>
      </c>
    </row>
    <row r="2615" spans="1:4" x14ac:dyDescent="0.25">
      <c r="C2615">
        <v>14</v>
      </c>
      <c r="D2615" s="109">
        <f>'COG-M'!P2456</f>
        <v>0</v>
      </c>
    </row>
    <row r="2616" spans="1:4" x14ac:dyDescent="0.25">
      <c r="C2616">
        <v>15</v>
      </c>
      <c r="D2616" s="109">
        <f>'COG-M'!P2457</f>
        <v>0</v>
      </c>
    </row>
    <row r="2617" spans="1:4" x14ac:dyDescent="0.25">
      <c r="C2617">
        <v>16</v>
      </c>
      <c r="D2617" s="109">
        <f>'COG-M'!P2458</f>
        <v>0</v>
      </c>
    </row>
    <row r="2618" spans="1:4" x14ac:dyDescent="0.25">
      <c r="C2618">
        <v>17</v>
      </c>
      <c r="D2618" s="109">
        <f>'COG-M'!P2459</f>
        <v>0</v>
      </c>
    </row>
    <row r="2619" spans="1:4" x14ac:dyDescent="0.25">
      <c r="C2619">
        <v>25</v>
      </c>
      <c r="D2619" s="109">
        <f>'COG-M'!P2460</f>
        <v>0</v>
      </c>
    </row>
    <row r="2620" spans="1:4" x14ac:dyDescent="0.25">
      <c r="C2620">
        <v>26</v>
      </c>
      <c r="D2620" s="109">
        <f>'COG-M'!P2461</f>
        <v>0</v>
      </c>
    </row>
    <row r="2621" spans="1:4" x14ac:dyDescent="0.25">
      <c r="C2621">
        <v>27</v>
      </c>
      <c r="D2621" s="109">
        <f>'COG-M'!P2462</f>
        <v>0</v>
      </c>
    </row>
    <row r="2622" spans="1:4" x14ac:dyDescent="0.25">
      <c r="A2622">
        <v>623</v>
      </c>
      <c r="B2622" t="s">
        <v>330</v>
      </c>
      <c r="C2622">
        <v>11</v>
      </c>
      <c r="D2622" s="109">
        <f>'COG-M'!P2463</f>
        <v>0</v>
      </c>
    </row>
    <row r="2623" spans="1:4" x14ac:dyDescent="0.25">
      <c r="C2623">
        <v>12</v>
      </c>
      <c r="D2623" s="109">
        <f>'COG-M'!P2464</f>
        <v>0</v>
      </c>
    </row>
    <row r="2624" spans="1:4" x14ac:dyDescent="0.25">
      <c r="C2624">
        <v>13</v>
      </c>
      <c r="D2624" s="109">
        <f>'COG-M'!P2465</f>
        <v>0</v>
      </c>
    </row>
    <row r="2625" spans="1:4" x14ac:dyDescent="0.25">
      <c r="C2625">
        <v>14</v>
      </c>
      <c r="D2625" s="109">
        <f>'COG-M'!P2466</f>
        <v>0</v>
      </c>
    </row>
    <row r="2626" spans="1:4" x14ac:dyDescent="0.25">
      <c r="C2626">
        <v>15</v>
      </c>
      <c r="D2626" s="109">
        <f>'COG-M'!P2467</f>
        <v>0</v>
      </c>
    </row>
    <row r="2627" spans="1:4" x14ac:dyDescent="0.25">
      <c r="C2627">
        <v>16</v>
      </c>
      <c r="D2627" s="109">
        <f>'COG-M'!P2468</f>
        <v>0</v>
      </c>
    </row>
    <row r="2628" spans="1:4" x14ac:dyDescent="0.25">
      <c r="C2628">
        <v>17</v>
      </c>
      <c r="D2628" s="109">
        <f>'COG-M'!P2469</f>
        <v>0</v>
      </c>
    </row>
    <row r="2629" spans="1:4" x14ac:dyDescent="0.25">
      <c r="C2629">
        <v>25</v>
      </c>
      <c r="D2629" s="109">
        <f>'COG-M'!P2470</f>
        <v>0</v>
      </c>
    </row>
    <row r="2630" spans="1:4" x14ac:dyDescent="0.25">
      <c r="C2630">
        <v>26</v>
      </c>
      <c r="D2630" s="109">
        <f>'COG-M'!P2471</f>
        <v>0</v>
      </c>
    </row>
    <row r="2631" spans="1:4" x14ac:dyDescent="0.25">
      <c r="C2631">
        <v>27</v>
      </c>
      <c r="D2631" s="109">
        <f>'COG-M'!P2472</f>
        <v>0</v>
      </c>
    </row>
    <row r="2632" spans="1:4" x14ac:dyDescent="0.25">
      <c r="A2632">
        <v>624</v>
      </c>
      <c r="B2632" t="s">
        <v>324</v>
      </c>
      <c r="C2632">
        <v>11</v>
      </c>
      <c r="D2632" s="109">
        <f>'COG-M'!P2473</f>
        <v>0</v>
      </c>
    </row>
    <row r="2633" spans="1:4" x14ac:dyDescent="0.25">
      <c r="C2633">
        <v>12</v>
      </c>
      <c r="D2633" s="109">
        <f>'COG-M'!P2474</f>
        <v>0</v>
      </c>
    </row>
    <row r="2634" spans="1:4" x14ac:dyDescent="0.25">
      <c r="C2634">
        <v>13</v>
      </c>
      <c r="D2634" s="109">
        <f>'COG-M'!P2475</f>
        <v>0</v>
      </c>
    </row>
    <row r="2635" spans="1:4" x14ac:dyDescent="0.25">
      <c r="C2635">
        <v>14</v>
      </c>
      <c r="D2635" s="109">
        <f>'COG-M'!P2476</f>
        <v>0</v>
      </c>
    </row>
    <row r="2636" spans="1:4" x14ac:dyDescent="0.25">
      <c r="C2636">
        <v>15</v>
      </c>
      <c r="D2636" s="109">
        <f>'COG-M'!P2477</f>
        <v>0</v>
      </c>
    </row>
    <row r="2637" spans="1:4" x14ac:dyDescent="0.25">
      <c r="C2637">
        <v>16</v>
      </c>
      <c r="D2637" s="109">
        <f>'COG-M'!P2478</f>
        <v>0</v>
      </c>
    </row>
    <row r="2638" spans="1:4" x14ac:dyDescent="0.25">
      <c r="C2638">
        <v>17</v>
      </c>
      <c r="D2638" s="109">
        <f>'COG-M'!P2479</f>
        <v>0</v>
      </c>
    </row>
    <row r="2639" spans="1:4" x14ac:dyDescent="0.25">
      <c r="C2639">
        <v>25</v>
      </c>
      <c r="D2639" s="109">
        <f>'COG-M'!P2480</f>
        <v>0</v>
      </c>
    </row>
    <row r="2640" spans="1:4" x14ac:dyDescent="0.25">
      <c r="C2640">
        <v>26</v>
      </c>
      <c r="D2640" s="109">
        <f>'COG-M'!P2481</f>
        <v>0</v>
      </c>
    </row>
    <row r="2641" spans="1:4" x14ac:dyDescent="0.25">
      <c r="C2641">
        <v>27</v>
      </c>
      <c r="D2641" s="109">
        <f>'COG-M'!P2482</f>
        <v>0</v>
      </c>
    </row>
    <row r="2642" spans="1:4" x14ac:dyDescent="0.25">
      <c r="A2642">
        <v>625</v>
      </c>
      <c r="B2642" t="s">
        <v>325</v>
      </c>
      <c r="C2642">
        <v>11</v>
      </c>
      <c r="D2642" s="109">
        <f>'COG-M'!P2483</f>
        <v>0</v>
      </c>
    </row>
    <row r="2643" spans="1:4" x14ac:dyDescent="0.25">
      <c r="C2643">
        <v>12</v>
      </c>
      <c r="D2643" s="109">
        <f>'COG-M'!P2484</f>
        <v>0</v>
      </c>
    </row>
    <row r="2644" spans="1:4" x14ac:dyDescent="0.25">
      <c r="C2644">
        <v>13</v>
      </c>
      <c r="D2644" s="109">
        <f>'COG-M'!P2485</f>
        <v>0</v>
      </c>
    </row>
    <row r="2645" spans="1:4" x14ac:dyDescent="0.25">
      <c r="C2645">
        <v>14</v>
      </c>
      <c r="D2645" s="109">
        <f>'COG-M'!P2486</f>
        <v>0</v>
      </c>
    </row>
    <row r="2646" spans="1:4" x14ac:dyDescent="0.25">
      <c r="C2646">
        <v>15</v>
      </c>
      <c r="D2646" s="109">
        <f>'COG-M'!P2487</f>
        <v>0</v>
      </c>
    </row>
    <row r="2647" spans="1:4" x14ac:dyDescent="0.25">
      <c r="C2647">
        <v>16</v>
      </c>
      <c r="D2647" s="109">
        <f>'COG-M'!P2488</f>
        <v>0</v>
      </c>
    </row>
    <row r="2648" spans="1:4" x14ac:dyDescent="0.25">
      <c r="C2648">
        <v>17</v>
      </c>
      <c r="D2648" s="109">
        <f>'COG-M'!P2489</f>
        <v>0</v>
      </c>
    </row>
    <row r="2649" spans="1:4" x14ac:dyDescent="0.25">
      <c r="C2649">
        <v>25</v>
      </c>
      <c r="D2649" s="109">
        <f>'COG-M'!P2490</f>
        <v>0</v>
      </c>
    </row>
    <row r="2650" spans="1:4" x14ac:dyDescent="0.25">
      <c r="C2650">
        <v>26</v>
      </c>
      <c r="D2650" s="109">
        <f>'COG-M'!P2491</f>
        <v>0</v>
      </c>
    </row>
    <row r="2651" spans="1:4" x14ac:dyDescent="0.25">
      <c r="C2651">
        <v>27</v>
      </c>
      <c r="D2651" s="109">
        <f>'COG-M'!P2492</f>
        <v>0</v>
      </c>
    </row>
    <row r="2652" spans="1:4" x14ac:dyDescent="0.25">
      <c r="A2652">
        <v>626</v>
      </c>
      <c r="B2652" t="s">
        <v>326</v>
      </c>
      <c r="C2652">
        <v>11</v>
      </c>
      <c r="D2652" s="109">
        <f>'COG-M'!P2493</f>
        <v>0</v>
      </c>
    </row>
    <row r="2653" spans="1:4" x14ac:dyDescent="0.25">
      <c r="C2653">
        <v>12</v>
      </c>
      <c r="D2653" s="109">
        <f>'COG-M'!P2494</f>
        <v>0</v>
      </c>
    </row>
    <row r="2654" spans="1:4" x14ac:dyDescent="0.25">
      <c r="C2654">
        <v>13</v>
      </c>
      <c r="D2654" s="109">
        <f>'COG-M'!P2495</f>
        <v>0</v>
      </c>
    </row>
    <row r="2655" spans="1:4" x14ac:dyDescent="0.25">
      <c r="C2655">
        <v>14</v>
      </c>
      <c r="D2655" s="109">
        <f>'COG-M'!P2496</f>
        <v>0</v>
      </c>
    </row>
    <row r="2656" spans="1:4" x14ac:dyDescent="0.25">
      <c r="C2656">
        <v>15</v>
      </c>
      <c r="D2656" s="109">
        <f>'COG-M'!P2497</f>
        <v>0</v>
      </c>
    </row>
    <row r="2657" spans="1:4" x14ac:dyDescent="0.25">
      <c r="C2657">
        <v>16</v>
      </c>
      <c r="D2657" s="109">
        <f>'COG-M'!P2498</f>
        <v>0</v>
      </c>
    </row>
    <row r="2658" spans="1:4" x14ac:dyDescent="0.25">
      <c r="C2658">
        <v>17</v>
      </c>
      <c r="D2658" s="109">
        <f>'COG-M'!P2499</f>
        <v>0</v>
      </c>
    </row>
    <row r="2659" spans="1:4" x14ac:dyDescent="0.25">
      <c r="C2659">
        <v>25</v>
      </c>
      <c r="D2659" s="109">
        <f>'COG-M'!P2500</f>
        <v>0</v>
      </c>
    </row>
    <row r="2660" spans="1:4" x14ac:dyDescent="0.25">
      <c r="C2660">
        <v>26</v>
      </c>
      <c r="D2660" s="109">
        <f>'COG-M'!P2501</f>
        <v>0</v>
      </c>
    </row>
    <row r="2661" spans="1:4" x14ac:dyDescent="0.25">
      <c r="C2661">
        <v>27</v>
      </c>
      <c r="D2661" s="109">
        <f>'COG-M'!P2502</f>
        <v>0</v>
      </c>
    </row>
    <row r="2662" spans="1:4" x14ac:dyDescent="0.25">
      <c r="A2662">
        <v>627</v>
      </c>
      <c r="B2662" t="s">
        <v>327</v>
      </c>
      <c r="C2662">
        <v>11</v>
      </c>
      <c r="D2662" s="109">
        <f>'COG-M'!P2503</f>
        <v>0</v>
      </c>
    </row>
    <row r="2663" spans="1:4" x14ac:dyDescent="0.25">
      <c r="C2663">
        <v>12</v>
      </c>
      <c r="D2663" s="109">
        <f>'COG-M'!P2504</f>
        <v>0</v>
      </c>
    </row>
    <row r="2664" spans="1:4" x14ac:dyDescent="0.25">
      <c r="C2664">
        <v>13</v>
      </c>
      <c r="D2664" s="109">
        <f>'COG-M'!P2505</f>
        <v>0</v>
      </c>
    </row>
    <row r="2665" spans="1:4" x14ac:dyDescent="0.25">
      <c r="C2665">
        <v>14</v>
      </c>
      <c r="D2665" s="109">
        <f>'COG-M'!P2506</f>
        <v>0</v>
      </c>
    </row>
    <row r="2666" spans="1:4" x14ac:dyDescent="0.25">
      <c r="C2666">
        <v>15</v>
      </c>
      <c r="D2666" s="109">
        <f>'COG-M'!P2507</f>
        <v>0</v>
      </c>
    </row>
    <row r="2667" spans="1:4" x14ac:dyDescent="0.25">
      <c r="C2667">
        <v>16</v>
      </c>
      <c r="D2667" s="109">
        <f>'COG-M'!P2508</f>
        <v>0</v>
      </c>
    </row>
    <row r="2668" spans="1:4" x14ac:dyDescent="0.25">
      <c r="C2668">
        <v>17</v>
      </c>
      <c r="D2668" s="109">
        <f>'COG-M'!P2509</f>
        <v>0</v>
      </c>
    </row>
    <row r="2669" spans="1:4" x14ac:dyDescent="0.25">
      <c r="C2669">
        <v>25</v>
      </c>
      <c r="D2669" s="109">
        <f>'COG-M'!P2510</f>
        <v>0</v>
      </c>
    </row>
    <row r="2670" spans="1:4" x14ac:dyDescent="0.25">
      <c r="C2670">
        <v>26</v>
      </c>
      <c r="D2670" s="109">
        <f>'COG-M'!P2511</f>
        <v>0</v>
      </c>
    </row>
    <row r="2671" spans="1:4" x14ac:dyDescent="0.25">
      <c r="C2671">
        <v>27</v>
      </c>
      <c r="D2671" s="109">
        <f>'COG-M'!P2512</f>
        <v>0</v>
      </c>
    </row>
    <row r="2672" spans="1:4" x14ac:dyDescent="0.25">
      <c r="A2672">
        <v>629</v>
      </c>
      <c r="B2672" t="s">
        <v>331</v>
      </c>
      <c r="C2672">
        <v>11</v>
      </c>
      <c r="D2672" s="109">
        <f>'COG-M'!P2513</f>
        <v>0</v>
      </c>
    </row>
    <row r="2673" spans="1:4" x14ac:dyDescent="0.25">
      <c r="C2673">
        <v>12</v>
      </c>
      <c r="D2673" s="109">
        <f>'COG-M'!P2514</f>
        <v>0</v>
      </c>
    </row>
    <row r="2674" spans="1:4" x14ac:dyDescent="0.25">
      <c r="C2674">
        <v>13</v>
      </c>
      <c r="D2674" s="109">
        <f>'COG-M'!P2515</f>
        <v>0</v>
      </c>
    </row>
    <row r="2675" spans="1:4" x14ac:dyDescent="0.25">
      <c r="C2675">
        <v>14</v>
      </c>
      <c r="D2675" s="109">
        <f>'COG-M'!P2516</f>
        <v>0</v>
      </c>
    </row>
    <row r="2676" spans="1:4" x14ac:dyDescent="0.25">
      <c r="C2676">
        <v>15</v>
      </c>
      <c r="D2676" s="109">
        <f>'COG-M'!P2517</f>
        <v>0</v>
      </c>
    </row>
    <row r="2677" spans="1:4" x14ac:dyDescent="0.25">
      <c r="C2677">
        <v>16</v>
      </c>
      <c r="D2677" s="109">
        <f>'COG-M'!P2518</f>
        <v>0</v>
      </c>
    </row>
    <row r="2678" spans="1:4" x14ac:dyDescent="0.25">
      <c r="C2678">
        <v>17</v>
      </c>
      <c r="D2678" s="109">
        <f>'COG-M'!P2519</f>
        <v>0</v>
      </c>
    </row>
    <row r="2679" spans="1:4" x14ac:dyDescent="0.25">
      <c r="C2679">
        <v>25</v>
      </c>
      <c r="D2679" s="109">
        <f>'COG-M'!P2520</f>
        <v>0</v>
      </c>
    </row>
    <row r="2680" spans="1:4" x14ac:dyDescent="0.25">
      <c r="C2680">
        <v>26</v>
      </c>
      <c r="D2680" s="109">
        <f>'COG-M'!P2521</f>
        <v>0</v>
      </c>
    </row>
    <row r="2681" spans="1:4" x14ac:dyDescent="0.25">
      <c r="C2681">
        <v>27</v>
      </c>
      <c r="D2681" s="109">
        <f>'COG-M'!P2522</f>
        <v>0</v>
      </c>
    </row>
    <row r="2682" spans="1:4" x14ac:dyDescent="0.25">
      <c r="A2682">
        <v>6300</v>
      </c>
      <c r="B2682" t="s">
        <v>332</v>
      </c>
      <c r="D2682" s="109">
        <f>'COG-M'!P2523</f>
        <v>0</v>
      </c>
    </row>
    <row r="2683" spans="1:4" x14ac:dyDescent="0.25">
      <c r="A2683">
        <v>631</v>
      </c>
      <c r="B2683" t="s">
        <v>333</v>
      </c>
      <c r="C2683">
        <v>11</v>
      </c>
      <c r="D2683" s="109">
        <f>'COG-M'!P2524</f>
        <v>0</v>
      </c>
    </row>
    <row r="2684" spans="1:4" x14ac:dyDescent="0.25">
      <c r="C2684">
        <v>12</v>
      </c>
      <c r="D2684" s="109">
        <f>'COG-M'!P2525</f>
        <v>0</v>
      </c>
    </row>
    <row r="2685" spans="1:4" x14ac:dyDescent="0.25">
      <c r="C2685">
        <v>13</v>
      </c>
      <c r="D2685" s="109">
        <f>'COG-M'!P2526</f>
        <v>0</v>
      </c>
    </row>
    <row r="2686" spans="1:4" x14ac:dyDescent="0.25">
      <c r="C2686">
        <v>14</v>
      </c>
      <c r="D2686" s="109">
        <f>'COG-M'!P2527</f>
        <v>0</v>
      </c>
    </row>
    <row r="2687" spans="1:4" x14ac:dyDescent="0.25">
      <c r="C2687">
        <v>15</v>
      </c>
      <c r="D2687" s="109">
        <f>'COG-M'!P2528</f>
        <v>0</v>
      </c>
    </row>
    <row r="2688" spans="1:4" x14ac:dyDescent="0.25">
      <c r="C2688">
        <v>16</v>
      </c>
      <c r="D2688" s="109">
        <f>'COG-M'!P2529</f>
        <v>0</v>
      </c>
    </row>
    <row r="2689" spans="1:4" x14ac:dyDescent="0.25">
      <c r="C2689">
        <v>17</v>
      </c>
      <c r="D2689" s="109">
        <f>'COG-M'!P2530</f>
        <v>0</v>
      </c>
    </row>
    <row r="2690" spans="1:4" x14ac:dyDescent="0.25">
      <c r="C2690">
        <v>25</v>
      </c>
      <c r="D2690" s="109">
        <f>'COG-M'!P2531</f>
        <v>0</v>
      </c>
    </row>
    <row r="2691" spans="1:4" x14ac:dyDescent="0.25">
      <c r="C2691">
        <v>26</v>
      </c>
      <c r="D2691" s="109">
        <f>'COG-M'!P2532</f>
        <v>0</v>
      </c>
    </row>
    <row r="2692" spans="1:4" x14ac:dyDescent="0.25">
      <c r="C2692">
        <v>27</v>
      </c>
      <c r="D2692" s="109">
        <f>'COG-M'!P2533</f>
        <v>0</v>
      </c>
    </row>
    <row r="2693" spans="1:4" x14ac:dyDescent="0.25">
      <c r="A2693">
        <v>632</v>
      </c>
      <c r="B2693" t="s">
        <v>334</v>
      </c>
      <c r="C2693">
        <v>11</v>
      </c>
      <c r="D2693" s="109">
        <f>'COG-M'!P2534</f>
        <v>0</v>
      </c>
    </row>
    <row r="2694" spans="1:4" x14ac:dyDescent="0.25">
      <c r="C2694">
        <v>12</v>
      </c>
      <c r="D2694" s="109">
        <f>'COG-M'!P2535</f>
        <v>0</v>
      </c>
    </row>
    <row r="2695" spans="1:4" x14ac:dyDescent="0.25">
      <c r="C2695">
        <v>13</v>
      </c>
      <c r="D2695" s="109">
        <f>'COG-M'!P2536</f>
        <v>0</v>
      </c>
    </row>
    <row r="2696" spans="1:4" x14ac:dyDescent="0.25">
      <c r="C2696">
        <v>14</v>
      </c>
      <c r="D2696" s="109">
        <f>'COG-M'!P2537</f>
        <v>0</v>
      </c>
    </row>
    <row r="2697" spans="1:4" x14ac:dyDescent="0.25">
      <c r="C2697">
        <v>15</v>
      </c>
      <c r="D2697" s="109">
        <f>'COG-M'!P2538</f>
        <v>0</v>
      </c>
    </row>
    <row r="2698" spans="1:4" x14ac:dyDescent="0.25">
      <c r="C2698">
        <v>16</v>
      </c>
      <c r="D2698" s="109">
        <f>'COG-M'!P2539</f>
        <v>0</v>
      </c>
    </row>
    <row r="2699" spans="1:4" x14ac:dyDescent="0.25">
      <c r="C2699">
        <v>17</v>
      </c>
      <c r="D2699" s="109">
        <f>'COG-M'!P2540</f>
        <v>0</v>
      </c>
    </row>
    <row r="2700" spans="1:4" x14ac:dyDescent="0.25">
      <c r="C2700">
        <v>25</v>
      </c>
      <c r="D2700" s="109">
        <f>'COG-M'!P2541</f>
        <v>0</v>
      </c>
    </row>
    <row r="2701" spans="1:4" x14ac:dyDescent="0.25">
      <c r="C2701">
        <v>26</v>
      </c>
      <c r="D2701" s="109">
        <f>'COG-M'!P2542</f>
        <v>0</v>
      </c>
    </row>
    <row r="2702" spans="1:4" x14ac:dyDescent="0.25">
      <c r="C2702">
        <v>27</v>
      </c>
      <c r="D2702" s="109">
        <f>'COG-M'!P2543</f>
        <v>0</v>
      </c>
    </row>
    <row r="2703" spans="1:4" x14ac:dyDescent="0.25">
      <c r="A2703">
        <v>7000</v>
      </c>
      <c r="B2703" t="s">
        <v>335</v>
      </c>
      <c r="D2703" s="109">
        <f>'COG-M'!P2544</f>
        <v>0</v>
      </c>
    </row>
    <row r="2704" spans="1:4" x14ac:dyDescent="0.25">
      <c r="A2704">
        <v>7100</v>
      </c>
      <c r="B2704" t="s">
        <v>336</v>
      </c>
      <c r="D2704" s="109">
        <f>'COG-M'!P2545</f>
        <v>0</v>
      </c>
    </row>
    <row r="2705" spans="1:4" x14ac:dyDescent="0.25">
      <c r="A2705">
        <v>711</v>
      </c>
      <c r="B2705" t="s">
        <v>337</v>
      </c>
      <c r="C2705">
        <v>11</v>
      </c>
      <c r="D2705" s="109">
        <f>'COG-M'!P2546</f>
        <v>0</v>
      </c>
    </row>
    <row r="2706" spans="1:4" x14ac:dyDescent="0.25">
      <c r="C2706">
        <v>12</v>
      </c>
      <c r="D2706" s="109">
        <f>'COG-M'!P2547</f>
        <v>0</v>
      </c>
    </row>
    <row r="2707" spans="1:4" x14ac:dyDescent="0.25">
      <c r="C2707">
        <v>13</v>
      </c>
      <c r="D2707" s="109">
        <f>'COG-M'!P2548</f>
        <v>0</v>
      </c>
    </row>
    <row r="2708" spans="1:4" x14ac:dyDescent="0.25">
      <c r="C2708">
        <v>14</v>
      </c>
      <c r="D2708" s="109">
        <f>'COG-M'!P2549</f>
        <v>0</v>
      </c>
    </row>
    <row r="2709" spans="1:4" x14ac:dyDescent="0.25">
      <c r="C2709">
        <v>15</v>
      </c>
      <c r="D2709" s="109">
        <f>'COG-M'!P2550</f>
        <v>0</v>
      </c>
    </row>
    <row r="2710" spans="1:4" x14ac:dyDescent="0.25">
      <c r="C2710">
        <v>16</v>
      </c>
      <c r="D2710" s="109">
        <f>'COG-M'!P2551</f>
        <v>0</v>
      </c>
    </row>
    <row r="2711" spans="1:4" x14ac:dyDescent="0.25">
      <c r="C2711">
        <v>17</v>
      </c>
      <c r="D2711" s="109">
        <f>'COG-M'!P2552</f>
        <v>0</v>
      </c>
    </row>
    <row r="2712" spans="1:4" x14ac:dyDescent="0.25">
      <c r="C2712">
        <v>25</v>
      </c>
      <c r="D2712" s="109">
        <f>'COG-M'!P2553</f>
        <v>0</v>
      </c>
    </row>
    <row r="2713" spans="1:4" x14ac:dyDescent="0.25">
      <c r="C2713">
        <v>26</v>
      </c>
      <c r="D2713" s="109">
        <f>'COG-M'!P2554</f>
        <v>0</v>
      </c>
    </row>
    <row r="2714" spans="1:4" x14ac:dyDescent="0.25">
      <c r="C2714">
        <v>27</v>
      </c>
      <c r="D2714" s="109">
        <f>'COG-M'!P2555</f>
        <v>0</v>
      </c>
    </row>
    <row r="2715" spans="1:4" x14ac:dyDescent="0.25">
      <c r="A2715">
        <v>712</v>
      </c>
      <c r="B2715" t="s">
        <v>338</v>
      </c>
      <c r="D2715" s="109">
        <f>'COG-M'!P2556</f>
        <v>0</v>
      </c>
    </row>
    <row r="2716" spans="1:4" x14ac:dyDescent="0.25">
      <c r="A2716">
        <v>7200</v>
      </c>
      <c r="B2716" t="s">
        <v>339</v>
      </c>
      <c r="D2716" s="109">
        <f>'COG-M'!P2557</f>
        <v>0</v>
      </c>
    </row>
    <row r="2717" spans="1:4" x14ac:dyDescent="0.25">
      <c r="A2717">
        <v>721</v>
      </c>
      <c r="B2717" t="s">
        <v>340</v>
      </c>
      <c r="C2717">
        <v>11</v>
      </c>
      <c r="D2717" s="109">
        <f>'COG-M'!P2558</f>
        <v>0</v>
      </c>
    </row>
    <row r="2718" spans="1:4" x14ac:dyDescent="0.25">
      <c r="C2718">
        <v>12</v>
      </c>
      <c r="D2718" s="109">
        <f>'COG-M'!P2559</f>
        <v>0</v>
      </c>
    </row>
    <row r="2719" spans="1:4" x14ac:dyDescent="0.25">
      <c r="C2719">
        <v>13</v>
      </c>
      <c r="D2719" s="109">
        <f>'COG-M'!P2560</f>
        <v>0</v>
      </c>
    </row>
    <row r="2720" spans="1:4" x14ac:dyDescent="0.25">
      <c r="C2720">
        <v>14</v>
      </c>
      <c r="D2720" s="109">
        <f>'COG-M'!P2561</f>
        <v>0</v>
      </c>
    </row>
    <row r="2721" spans="1:4" x14ac:dyDescent="0.25">
      <c r="C2721">
        <v>15</v>
      </c>
      <c r="D2721" s="109">
        <f>'COG-M'!P2562</f>
        <v>0</v>
      </c>
    </row>
    <row r="2722" spans="1:4" x14ac:dyDescent="0.25">
      <c r="C2722">
        <v>16</v>
      </c>
      <c r="D2722" s="109">
        <f>'COG-M'!P2563</f>
        <v>0</v>
      </c>
    </row>
    <row r="2723" spans="1:4" x14ac:dyDescent="0.25">
      <c r="C2723">
        <v>17</v>
      </c>
      <c r="D2723" s="109">
        <f>'COG-M'!P2564</f>
        <v>0</v>
      </c>
    </row>
    <row r="2724" spans="1:4" x14ac:dyDescent="0.25">
      <c r="C2724">
        <v>25</v>
      </c>
      <c r="D2724" s="109">
        <f>'COG-M'!P2565</f>
        <v>0</v>
      </c>
    </row>
    <row r="2725" spans="1:4" x14ac:dyDescent="0.25">
      <c r="C2725">
        <v>26</v>
      </c>
      <c r="D2725" s="109">
        <f>'COG-M'!P2566</f>
        <v>0</v>
      </c>
    </row>
    <row r="2726" spans="1:4" x14ac:dyDescent="0.25">
      <c r="C2726">
        <v>27</v>
      </c>
      <c r="D2726" s="109">
        <f>'COG-M'!P2567</f>
        <v>0</v>
      </c>
    </row>
    <row r="2727" spans="1:4" x14ac:dyDescent="0.25">
      <c r="A2727">
        <v>722</v>
      </c>
      <c r="B2727" t="s">
        <v>341</v>
      </c>
      <c r="D2727" s="109">
        <f>'COG-M'!P2568</f>
        <v>0</v>
      </c>
    </row>
    <row r="2728" spans="1:4" x14ac:dyDescent="0.25">
      <c r="A2728">
        <v>723</v>
      </c>
      <c r="B2728" t="s">
        <v>342</v>
      </c>
      <c r="D2728" s="109">
        <f>'COG-M'!P2569</f>
        <v>0</v>
      </c>
    </row>
    <row r="2729" spans="1:4" x14ac:dyDescent="0.25">
      <c r="A2729">
        <v>724</v>
      </c>
      <c r="B2729" t="s">
        <v>343</v>
      </c>
      <c r="C2729">
        <v>11</v>
      </c>
      <c r="D2729" s="109">
        <f>'COG-M'!P2570</f>
        <v>0</v>
      </c>
    </row>
    <row r="2730" spans="1:4" x14ac:dyDescent="0.25">
      <c r="C2730">
        <v>12</v>
      </c>
      <c r="D2730" s="109">
        <f>'COG-M'!P2571</f>
        <v>0</v>
      </c>
    </row>
    <row r="2731" spans="1:4" x14ac:dyDescent="0.25">
      <c r="C2731">
        <v>13</v>
      </c>
      <c r="D2731" s="109">
        <f>'COG-M'!P2572</f>
        <v>0</v>
      </c>
    </row>
    <row r="2732" spans="1:4" x14ac:dyDescent="0.25">
      <c r="C2732">
        <v>14</v>
      </c>
      <c r="D2732" s="109">
        <f>'COG-M'!P2573</f>
        <v>0</v>
      </c>
    </row>
    <row r="2733" spans="1:4" x14ac:dyDescent="0.25">
      <c r="C2733">
        <v>15</v>
      </c>
      <c r="D2733" s="109">
        <f>'COG-M'!P2574</f>
        <v>0</v>
      </c>
    </row>
    <row r="2734" spans="1:4" x14ac:dyDescent="0.25">
      <c r="C2734">
        <v>16</v>
      </c>
      <c r="D2734" s="109">
        <f>'COG-M'!P2575</f>
        <v>0</v>
      </c>
    </row>
    <row r="2735" spans="1:4" x14ac:dyDescent="0.25">
      <c r="C2735">
        <v>17</v>
      </c>
      <c r="D2735" s="109">
        <f>'COG-M'!P2576</f>
        <v>0</v>
      </c>
    </row>
    <row r="2736" spans="1:4" x14ac:dyDescent="0.25">
      <c r="C2736">
        <v>25</v>
      </c>
      <c r="D2736" s="109">
        <f>'COG-M'!P2577</f>
        <v>0</v>
      </c>
    </row>
    <row r="2737" spans="1:4" x14ac:dyDescent="0.25">
      <c r="C2737">
        <v>26</v>
      </c>
      <c r="D2737" s="109">
        <f>'COG-M'!P2578</f>
        <v>0</v>
      </c>
    </row>
    <row r="2738" spans="1:4" x14ac:dyDescent="0.25">
      <c r="C2738">
        <v>27</v>
      </c>
      <c r="D2738" s="109">
        <f>'COG-M'!P2579</f>
        <v>0</v>
      </c>
    </row>
    <row r="2739" spans="1:4" x14ac:dyDescent="0.25">
      <c r="A2739">
        <v>725</v>
      </c>
      <c r="B2739" t="s">
        <v>344</v>
      </c>
      <c r="C2739">
        <v>11</v>
      </c>
      <c r="D2739" s="109">
        <f>'COG-M'!P2580</f>
        <v>0</v>
      </c>
    </row>
    <row r="2740" spans="1:4" x14ac:dyDescent="0.25">
      <c r="C2740">
        <v>12</v>
      </c>
      <c r="D2740" s="109">
        <f>'COG-M'!P2581</f>
        <v>0</v>
      </c>
    </row>
    <row r="2741" spans="1:4" x14ac:dyDescent="0.25">
      <c r="C2741">
        <v>13</v>
      </c>
      <c r="D2741" s="109">
        <f>'COG-M'!P2582</f>
        <v>0</v>
      </c>
    </row>
    <row r="2742" spans="1:4" x14ac:dyDescent="0.25">
      <c r="C2742">
        <v>14</v>
      </c>
      <c r="D2742" s="109">
        <f>'COG-M'!P2583</f>
        <v>0</v>
      </c>
    </row>
    <row r="2743" spans="1:4" x14ac:dyDescent="0.25">
      <c r="C2743">
        <v>15</v>
      </c>
      <c r="D2743" s="109">
        <f>'COG-M'!P2584</f>
        <v>0</v>
      </c>
    </row>
    <row r="2744" spans="1:4" x14ac:dyDescent="0.25">
      <c r="C2744">
        <v>16</v>
      </c>
      <c r="D2744" s="109">
        <f>'COG-M'!P2585</f>
        <v>0</v>
      </c>
    </row>
    <row r="2745" spans="1:4" x14ac:dyDescent="0.25">
      <c r="C2745">
        <v>17</v>
      </c>
      <c r="D2745" s="109">
        <f>'COG-M'!P2586</f>
        <v>0</v>
      </c>
    </row>
    <row r="2746" spans="1:4" x14ac:dyDescent="0.25">
      <c r="C2746">
        <v>25</v>
      </c>
      <c r="D2746" s="109">
        <f>'COG-M'!P2587</f>
        <v>0</v>
      </c>
    </row>
    <row r="2747" spans="1:4" x14ac:dyDescent="0.25">
      <c r="C2747">
        <v>26</v>
      </c>
      <c r="D2747" s="109">
        <f>'COG-M'!P2588</f>
        <v>0</v>
      </c>
    </row>
    <row r="2748" spans="1:4" x14ac:dyDescent="0.25">
      <c r="C2748">
        <v>27</v>
      </c>
      <c r="D2748" s="109">
        <f>'COG-M'!P2589</f>
        <v>0</v>
      </c>
    </row>
    <row r="2749" spans="1:4" x14ac:dyDescent="0.25">
      <c r="A2749">
        <v>726</v>
      </c>
      <c r="B2749" t="s">
        <v>345</v>
      </c>
      <c r="C2749">
        <v>11</v>
      </c>
      <c r="D2749" s="109">
        <f>'COG-M'!P2590</f>
        <v>0</v>
      </c>
    </row>
    <row r="2750" spans="1:4" x14ac:dyDescent="0.25">
      <c r="C2750">
        <v>12</v>
      </c>
      <c r="D2750" s="109">
        <f>'COG-M'!P2591</f>
        <v>0</v>
      </c>
    </row>
    <row r="2751" spans="1:4" x14ac:dyDescent="0.25">
      <c r="C2751">
        <v>13</v>
      </c>
      <c r="D2751" s="109">
        <f>'COG-M'!P2592</f>
        <v>0</v>
      </c>
    </row>
    <row r="2752" spans="1:4" x14ac:dyDescent="0.25">
      <c r="C2752">
        <v>14</v>
      </c>
      <c r="D2752" s="109">
        <f>'COG-M'!P2593</f>
        <v>0</v>
      </c>
    </row>
    <row r="2753" spans="1:4" x14ac:dyDescent="0.25">
      <c r="C2753">
        <v>15</v>
      </c>
      <c r="D2753" s="109">
        <f>'COG-M'!P2594</f>
        <v>0</v>
      </c>
    </row>
    <row r="2754" spans="1:4" x14ac:dyDescent="0.25">
      <c r="C2754">
        <v>16</v>
      </c>
      <c r="D2754" s="109">
        <f>'COG-M'!P2595</f>
        <v>0</v>
      </c>
    </row>
    <row r="2755" spans="1:4" x14ac:dyDescent="0.25">
      <c r="C2755">
        <v>17</v>
      </c>
      <c r="D2755" s="109">
        <f>'COG-M'!P2596</f>
        <v>0</v>
      </c>
    </row>
    <row r="2756" spans="1:4" x14ac:dyDescent="0.25">
      <c r="C2756">
        <v>25</v>
      </c>
      <c r="D2756" s="109">
        <f>'COG-M'!P2597</f>
        <v>0</v>
      </c>
    </row>
    <row r="2757" spans="1:4" x14ac:dyDescent="0.25">
      <c r="C2757">
        <v>26</v>
      </c>
      <c r="D2757" s="109">
        <f>'COG-M'!P2598</f>
        <v>0</v>
      </c>
    </row>
    <row r="2758" spans="1:4" x14ac:dyDescent="0.25">
      <c r="C2758">
        <v>27</v>
      </c>
      <c r="D2758" s="109">
        <f>'COG-M'!P2599</f>
        <v>0</v>
      </c>
    </row>
    <row r="2759" spans="1:4" x14ac:dyDescent="0.25">
      <c r="A2759">
        <v>727</v>
      </c>
      <c r="B2759" t="s">
        <v>346</v>
      </c>
      <c r="C2759">
        <v>11</v>
      </c>
      <c r="D2759" s="109">
        <f>'COG-M'!P2600</f>
        <v>0</v>
      </c>
    </row>
    <row r="2760" spans="1:4" x14ac:dyDescent="0.25">
      <c r="C2760">
        <v>12</v>
      </c>
      <c r="D2760" s="109">
        <f>'COG-M'!P2601</f>
        <v>0</v>
      </c>
    </row>
    <row r="2761" spans="1:4" x14ac:dyDescent="0.25">
      <c r="C2761">
        <v>13</v>
      </c>
      <c r="D2761" s="109">
        <f>'COG-M'!P2602</f>
        <v>0</v>
      </c>
    </row>
    <row r="2762" spans="1:4" x14ac:dyDescent="0.25">
      <c r="C2762">
        <v>14</v>
      </c>
      <c r="D2762" s="109">
        <f>'COG-M'!P2603</f>
        <v>0</v>
      </c>
    </row>
    <row r="2763" spans="1:4" x14ac:dyDescent="0.25">
      <c r="C2763">
        <v>15</v>
      </c>
      <c r="D2763" s="109">
        <f>'COG-M'!P2604</f>
        <v>0</v>
      </c>
    </row>
    <row r="2764" spans="1:4" x14ac:dyDescent="0.25">
      <c r="C2764">
        <v>16</v>
      </c>
      <c r="D2764" s="109">
        <f>'COG-M'!P2605</f>
        <v>0</v>
      </c>
    </row>
    <row r="2765" spans="1:4" x14ac:dyDescent="0.25">
      <c r="C2765">
        <v>17</v>
      </c>
      <c r="D2765" s="109">
        <f>'COG-M'!P2606</f>
        <v>0</v>
      </c>
    </row>
    <row r="2766" spans="1:4" x14ac:dyDescent="0.25">
      <c r="C2766">
        <v>25</v>
      </c>
      <c r="D2766" s="109">
        <f>'COG-M'!P2607</f>
        <v>0</v>
      </c>
    </row>
    <row r="2767" spans="1:4" x14ac:dyDescent="0.25">
      <c r="C2767">
        <v>26</v>
      </c>
      <c r="D2767" s="109">
        <f>'COG-M'!P2608</f>
        <v>0</v>
      </c>
    </row>
    <row r="2768" spans="1:4" x14ac:dyDescent="0.25">
      <c r="C2768">
        <v>27</v>
      </c>
      <c r="D2768" s="109">
        <f>'COG-M'!P2609</f>
        <v>0</v>
      </c>
    </row>
    <row r="2769" spans="1:4" x14ac:dyDescent="0.25">
      <c r="A2769">
        <v>728</v>
      </c>
      <c r="B2769" t="s">
        <v>347</v>
      </c>
      <c r="C2769">
        <v>11</v>
      </c>
      <c r="D2769" s="109">
        <f>'COG-M'!P2610</f>
        <v>0</v>
      </c>
    </row>
    <row r="2770" spans="1:4" x14ac:dyDescent="0.25">
      <c r="C2770">
        <v>12</v>
      </c>
      <c r="D2770" s="109">
        <f>'COG-M'!P2611</f>
        <v>0</v>
      </c>
    </row>
    <row r="2771" spans="1:4" x14ac:dyDescent="0.25">
      <c r="C2771">
        <v>13</v>
      </c>
      <c r="D2771" s="109">
        <f>'COG-M'!P2612</f>
        <v>0</v>
      </c>
    </row>
    <row r="2772" spans="1:4" x14ac:dyDescent="0.25">
      <c r="C2772">
        <v>14</v>
      </c>
      <c r="D2772" s="109">
        <f>'COG-M'!P2613</f>
        <v>0</v>
      </c>
    </row>
    <row r="2773" spans="1:4" x14ac:dyDescent="0.25">
      <c r="C2773">
        <v>15</v>
      </c>
      <c r="D2773" s="109">
        <f>'COG-M'!P2614</f>
        <v>0</v>
      </c>
    </row>
    <row r="2774" spans="1:4" x14ac:dyDescent="0.25">
      <c r="C2774">
        <v>16</v>
      </c>
      <c r="D2774" s="109">
        <f>'COG-M'!P2615</f>
        <v>0</v>
      </c>
    </row>
    <row r="2775" spans="1:4" x14ac:dyDescent="0.25">
      <c r="C2775">
        <v>17</v>
      </c>
      <c r="D2775" s="109">
        <f>'COG-M'!P2616</f>
        <v>0</v>
      </c>
    </row>
    <row r="2776" spans="1:4" x14ac:dyDescent="0.25">
      <c r="C2776">
        <v>25</v>
      </c>
      <c r="D2776" s="109">
        <f>'COG-M'!P2617</f>
        <v>0</v>
      </c>
    </row>
    <row r="2777" spans="1:4" x14ac:dyDescent="0.25">
      <c r="C2777">
        <v>26</v>
      </c>
      <c r="D2777" s="109">
        <f>'COG-M'!P2618</f>
        <v>0</v>
      </c>
    </row>
    <row r="2778" spans="1:4" x14ac:dyDescent="0.25">
      <c r="C2778">
        <v>27</v>
      </c>
      <c r="D2778" s="109">
        <f>'COG-M'!P2619</f>
        <v>0</v>
      </c>
    </row>
    <row r="2779" spans="1:4" x14ac:dyDescent="0.25">
      <c r="A2779">
        <v>729</v>
      </c>
      <c r="B2779" t="s">
        <v>348</v>
      </c>
      <c r="C2779">
        <v>11</v>
      </c>
      <c r="D2779" s="109">
        <f>'COG-M'!P2620</f>
        <v>0</v>
      </c>
    </row>
    <row r="2780" spans="1:4" x14ac:dyDescent="0.25">
      <c r="C2780">
        <v>12</v>
      </c>
      <c r="D2780" s="109">
        <f>'COG-M'!P2621</f>
        <v>0</v>
      </c>
    </row>
    <row r="2781" spans="1:4" x14ac:dyDescent="0.25">
      <c r="C2781">
        <v>13</v>
      </c>
      <c r="D2781" s="109">
        <f>'COG-M'!P2622</f>
        <v>0</v>
      </c>
    </row>
    <row r="2782" spans="1:4" x14ac:dyDescent="0.25">
      <c r="C2782">
        <v>14</v>
      </c>
      <c r="D2782" s="109">
        <f>'COG-M'!P2623</f>
        <v>0</v>
      </c>
    </row>
    <row r="2783" spans="1:4" x14ac:dyDescent="0.25">
      <c r="C2783">
        <v>15</v>
      </c>
      <c r="D2783" s="109">
        <f>'COG-M'!P2624</f>
        <v>0</v>
      </c>
    </row>
    <row r="2784" spans="1:4" x14ac:dyDescent="0.25">
      <c r="C2784">
        <v>16</v>
      </c>
      <c r="D2784" s="109">
        <f>'COG-M'!P2625</f>
        <v>0</v>
      </c>
    </row>
    <row r="2785" spans="1:4" x14ac:dyDescent="0.25">
      <c r="C2785">
        <v>17</v>
      </c>
      <c r="D2785" s="109">
        <f>'COG-M'!P2626</f>
        <v>0</v>
      </c>
    </row>
    <row r="2786" spans="1:4" x14ac:dyDescent="0.25">
      <c r="C2786">
        <v>25</v>
      </c>
      <c r="D2786" s="109">
        <f>'COG-M'!P2627</f>
        <v>0</v>
      </c>
    </row>
    <row r="2787" spans="1:4" x14ac:dyDescent="0.25">
      <c r="C2787">
        <v>26</v>
      </c>
      <c r="D2787" s="109">
        <f>'COG-M'!P2628</f>
        <v>0</v>
      </c>
    </row>
    <row r="2788" spans="1:4" x14ac:dyDescent="0.25">
      <c r="C2788">
        <v>27</v>
      </c>
      <c r="D2788" s="109">
        <f>'COG-M'!P2629</f>
        <v>0</v>
      </c>
    </row>
    <row r="2789" spans="1:4" x14ac:dyDescent="0.25">
      <c r="A2789">
        <v>7300</v>
      </c>
      <c r="B2789" t="s">
        <v>349</v>
      </c>
      <c r="D2789" s="109">
        <f>'COG-M'!P2630</f>
        <v>0</v>
      </c>
    </row>
    <row r="2790" spans="1:4" x14ac:dyDescent="0.25">
      <c r="A2790">
        <v>731</v>
      </c>
      <c r="B2790" t="s">
        <v>350</v>
      </c>
      <c r="C2790">
        <v>11</v>
      </c>
      <c r="D2790" s="109">
        <f>'COG-M'!P2631</f>
        <v>0</v>
      </c>
    </row>
    <row r="2791" spans="1:4" x14ac:dyDescent="0.25">
      <c r="C2791">
        <v>12</v>
      </c>
      <c r="D2791" s="109">
        <f>'COG-M'!P2632</f>
        <v>0</v>
      </c>
    </row>
    <row r="2792" spans="1:4" x14ac:dyDescent="0.25">
      <c r="C2792">
        <v>13</v>
      </c>
      <c r="D2792" s="109">
        <f>'COG-M'!P2633</f>
        <v>0</v>
      </c>
    </row>
    <row r="2793" spans="1:4" x14ac:dyDescent="0.25">
      <c r="C2793">
        <v>14</v>
      </c>
      <c r="D2793" s="109">
        <f>'COG-M'!P2634</f>
        <v>0</v>
      </c>
    </row>
    <row r="2794" spans="1:4" x14ac:dyDescent="0.25">
      <c r="C2794">
        <v>15</v>
      </c>
      <c r="D2794" s="109">
        <f>'COG-M'!P2635</f>
        <v>0</v>
      </c>
    </row>
    <row r="2795" spans="1:4" x14ac:dyDescent="0.25">
      <c r="C2795">
        <v>16</v>
      </c>
      <c r="D2795" s="109">
        <f>'COG-M'!P2636</f>
        <v>0</v>
      </c>
    </row>
    <row r="2796" spans="1:4" x14ac:dyDescent="0.25">
      <c r="C2796">
        <v>17</v>
      </c>
      <c r="D2796" s="109">
        <f>'COG-M'!P2637</f>
        <v>0</v>
      </c>
    </row>
    <row r="2797" spans="1:4" x14ac:dyDescent="0.25">
      <c r="C2797">
        <v>25</v>
      </c>
      <c r="D2797" s="109">
        <f>'COG-M'!P2638</f>
        <v>0</v>
      </c>
    </row>
    <row r="2798" spans="1:4" x14ac:dyDescent="0.25">
      <c r="C2798">
        <v>26</v>
      </c>
      <c r="D2798" s="109">
        <f>'COG-M'!P2639</f>
        <v>0</v>
      </c>
    </row>
    <row r="2799" spans="1:4" x14ac:dyDescent="0.25">
      <c r="C2799">
        <v>27</v>
      </c>
      <c r="D2799" s="109">
        <f>'COG-M'!P2640</f>
        <v>0</v>
      </c>
    </row>
    <row r="2800" spans="1:4" x14ac:dyDescent="0.25">
      <c r="A2800">
        <v>732</v>
      </c>
      <c r="B2800" t="s">
        <v>351</v>
      </c>
      <c r="C2800">
        <v>11</v>
      </c>
      <c r="D2800" s="109">
        <f>'COG-M'!P2641</f>
        <v>0</v>
      </c>
    </row>
    <row r="2801" spans="1:4" x14ac:dyDescent="0.25">
      <c r="C2801">
        <v>12</v>
      </c>
      <c r="D2801" s="109">
        <f>'COG-M'!P2642</f>
        <v>0</v>
      </c>
    </row>
    <row r="2802" spans="1:4" x14ac:dyDescent="0.25">
      <c r="C2802">
        <v>13</v>
      </c>
      <c r="D2802" s="109">
        <f>'COG-M'!P2643</f>
        <v>0</v>
      </c>
    </row>
    <row r="2803" spans="1:4" x14ac:dyDescent="0.25">
      <c r="C2803">
        <v>14</v>
      </c>
      <c r="D2803" s="109">
        <f>'COG-M'!P2644</f>
        <v>0</v>
      </c>
    </row>
    <row r="2804" spans="1:4" x14ac:dyDescent="0.25">
      <c r="C2804">
        <v>15</v>
      </c>
      <c r="D2804" s="109">
        <f>'COG-M'!P2645</f>
        <v>0</v>
      </c>
    </row>
    <row r="2805" spans="1:4" x14ac:dyDescent="0.25">
      <c r="C2805">
        <v>16</v>
      </c>
      <c r="D2805" s="109">
        <f>'COG-M'!P2646</f>
        <v>0</v>
      </c>
    </row>
    <row r="2806" spans="1:4" x14ac:dyDescent="0.25">
      <c r="C2806">
        <v>17</v>
      </c>
      <c r="D2806" s="109">
        <f>'COG-M'!P2647</f>
        <v>0</v>
      </c>
    </row>
    <row r="2807" spans="1:4" x14ac:dyDescent="0.25">
      <c r="C2807">
        <v>25</v>
      </c>
      <c r="D2807" s="109">
        <f>'COG-M'!P2648</f>
        <v>0</v>
      </c>
    </row>
    <row r="2808" spans="1:4" x14ac:dyDescent="0.25">
      <c r="C2808">
        <v>26</v>
      </c>
      <c r="D2808" s="109">
        <f>'COG-M'!P2649</f>
        <v>0</v>
      </c>
    </row>
    <row r="2809" spans="1:4" x14ac:dyDescent="0.25">
      <c r="C2809">
        <v>27</v>
      </c>
      <c r="D2809" s="109">
        <f>'COG-M'!P2650</f>
        <v>0</v>
      </c>
    </row>
    <row r="2810" spans="1:4" x14ac:dyDescent="0.25">
      <c r="A2810">
        <v>733</v>
      </c>
      <c r="B2810" t="s">
        <v>352</v>
      </c>
      <c r="C2810">
        <v>11</v>
      </c>
      <c r="D2810" s="109">
        <f>'COG-M'!P2651</f>
        <v>0</v>
      </c>
    </row>
    <row r="2811" spans="1:4" x14ac:dyDescent="0.25">
      <c r="C2811">
        <v>12</v>
      </c>
      <c r="D2811" s="109">
        <f>'COG-M'!P2652</f>
        <v>0</v>
      </c>
    </row>
    <row r="2812" spans="1:4" x14ac:dyDescent="0.25">
      <c r="C2812">
        <v>13</v>
      </c>
      <c r="D2812" s="109">
        <f>'COG-M'!P2653</f>
        <v>0</v>
      </c>
    </row>
    <row r="2813" spans="1:4" x14ac:dyDescent="0.25">
      <c r="C2813">
        <v>14</v>
      </c>
      <c r="D2813" s="109">
        <f>'COG-M'!P2654</f>
        <v>0</v>
      </c>
    </row>
    <row r="2814" spans="1:4" x14ac:dyDescent="0.25">
      <c r="C2814">
        <v>15</v>
      </c>
      <c r="D2814" s="109">
        <f>'COG-M'!P2655</f>
        <v>0</v>
      </c>
    </row>
    <row r="2815" spans="1:4" x14ac:dyDescent="0.25">
      <c r="C2815">
        <v>16</v>
      </c>
      <c r="D2815" s="109">
        <f>'COG-M'!P2656</f>
        <v>0</v>
      </c>
    </row>
    <row r="2816" spans="1:4" x14ac:dyDescent="0.25">
      <c r="C2816">
        <v>17</v>
      </c>
      <c r="D2816" s="109">
        <f>'COG-M'!P2657</f>
        <v>0</v>
      </c>
    </row>
    <row r="2817" spans="1:4" x14ac:dyDescent="0.25">
      <c r="C2817">
        <v>25</v>
      </c>
      <c r="D2817" s="109">
        <f>'COG-M'!P2658</f>
        <v>0</v>
      </c>
    </row>
    <row r="2818" spans="1:4" x14ac:dyDescent="0.25">
      <c r="C2818">
        <v>26</v>
      </c>
      <c r="D2818" s="109">
        <f>'COG-M'!P2659</f>
        <v>0</v>
      </c>
    </row>
    <row r="2819" spans="1:4" x14ac:dyDescent="0.25">
      <c r="C2819">
        <v>27</v>
      </c>
      <c r="D2819" s="109">
        <f>'COG-M'!P2660</f>
        <v>0</v>
      </c>
    </row>
    <row r="2820" spans="1:4" x14ac:dyDescent="0.25">
      <c r="A2820">
        <v>734</v>
      </c>
      <c r="B2820" t="s">
        <v>353</v>
      </c>
      <c r="C2820">
        <v>11</v>
      </c>
      <c r="D2820" s="109">
        <f>'COG-M'!P2661</f>
        <v>0</v>
      </c>
    </row>
    <row r="2821" spans="1:4" x14ac:dyDescent="0.25">
      <c r="C2821">
        <v>12</v>
      </c>
      <c r="D2821" s="109">
        <f>'COG-M'!P2662</f>
        <v>0</v>
      </c>
    </row>
    <row r="2822" spans="1:4" x14ac:dyDescent="0.25">
      <c r="C2822">
        <v>13</v>
      </c>
      <c r="D2822" s="109">
        <f>'COG-M'!P2663</f>
        <v>0</v>
      </c>
    </row>
    <row r="2823" spans="1:4" x14ac:dyDescent="0.25">
      <c r="C2823">
        <v>14</v>
      </c>
      <c r="D2823" s="109">
        <f>'COG-M'!P2664</f>
        <v>0</v>
      </c>
    </row>
    <row r="2824" spans="1:4" x14ac:dyDescent="0.25">
      <c r="C2824">
        <v>15</v>
      </c>
      <c r="D2824" s="109">
        <f>'COG-M'!P2665</f>
        <v>0</v>
      </c>
    </row>
    <row r="2825" spans="1:4" x14ac:dyDescent="0.25">
      <c r="C2825">
        <v>16</v>
      </c>
      <c r="D2825" s="109">
        <f>'COG-M'!P2666</f>
        <v>0</v>
      </c>
    </row>
    <row r="2826" spans="1:4" x14ac:dyDescent="0.25">
      <c r="C2826">
        <v>17</v>
      </c>
      <c r="D2826" s="109">
        <f>'COG-M'!P2667</f>
        <v>0</v>
      </c>
    </row>
    <row r="2827" spans="1:4" x14ac:dyDescent="0.25">
      <c r="C2827">
        <v>25</v>
      </c>
      <c r="D2827" s="109">
        <f>'COG-M'!P2668</f>
        <v>0</v>
      </c>
    </row>
    <row r="2828" spans="1:4" x14ac:dyDescent="0.25">
      <c r="C2828">
        <v>26</v>
      </c>
      <c r="D2828" s="109">
        <f>'COG-M'!P2669</f>
        <v>0</v>
      </c>
    </row>
    <row r="2829" spans="1:4" x14ac:dyDescent="0.25">
      <c r="C2829">
        <v>27</v>
      </c>
      <c r="D2829" s="109">
        <f>'COG-M'!P2670</f>
        <v>0</v>
      </c>
    </row>
    <row r="2830" spans="1:4" x14ac:dyDescent="0.25">
      <c r="A2830">
        <v>735</v>
      </c>
      <c r="B2830" t="s">
        <v>354</v>
      </c>
      <c r="C2830">
        <v>11</v>
      </c>
      <c r="D2830" s="109">
        <f>'COG-M'!P2671</f>
        <v>0</v>
      </c>
    </row>
    <row r="2831" spans="1:4" x14ac:dyDescent="0.25">
      <c r="C2831">
        <v>12</v>
      </c>
      <c r="D2831" s="109">
        <f>'COG-M'!P2672</f>
        <v>0</v>
      </c>
    </row>
    <row r="2832" spans="1:4" x14ac:dyDescent="0.25">
      <c r="C2832">
        <v>13</v>
      </c>
      <c r="D2832" s="109">
        <f>'COG-M'!P2673</f>
        <v>0</v>
      </c>
    </row>
    <row r="2833" spans="1:4" x14ac:dyDescent="0.25">
      <c r="C2833">
        <v>14</v>
      </c>
      <c r="D2833" s="109">
        <f>'COG-M'!P2674</f>
        <v>0</v>
      </c>
    </row>
    <row r="2834" spans="1:4" x14ac:dyDescent="0.25">
      <c r="C2834">
        <v>15</v>
      </c>
      <c r="D2834" s="109">
        <f>'COG-M'!P2675</f>
        <v>0</v>
      </c>
    </row>
    <row r="2835" spans="1:4" x14ac:dyDescent="0.25">
      <c r="C2835">
        <v>16</v>
      </c>
      <c r="D2835" s="109">
        <f>'COG-M'!P2676</f>
        <v>0</v>
      </c>
    </row>
    <row r="2836" spans="1:4" x14ac:dyDescent="0.25">
      <c r="C2836">
        <v>17</v>
      </c>
      <c r="D2836" s="109">
        <f>'COG-M'!P2677</f>
        <v>0</v>
      </c>
    </row>
    <row r="2837" spans="1:4" x14ac:dyDescent="0.25">
      <c r="C2837">
        <v>25</v>
      </c>
      <c r="D2837" s="109">
        <f>'COG-M'!P2678</f>
        <v>0</v>
      </c>
    </row>
    <row r="2838" spans="1:4" x14ac:dyDescent="0.25">
      <c r="C2838">
        <v>26</v>
      </c>
      <c r="D2838" s="109">
        <f>'COG-M'!P2679</f>
        <v>0</v>
      </c>
    </row>
    <row r="2839" spans="1:4" x14ac:dyDescent="0.25">
      <c r="C2839">
        <v>27</v>
      </c>
      <c r="D2839" s="109">
        <f>'COG-M'!P2680</f>
        <v>0</v>
      </c>
    </row>
    <row r="2840" spans="1:4" x14ac:dyDescent="0.25">
      <c r="A2840">
        <v>739</v>
      </c>
      <c r="B2840" t="s">
        <v>355</v>
      </c>
      <c r="C2840">
        <v>11</v>
      </c>
      <c r="D2840" s="109">
        <f>'COG-M'!P2681</f>
        <v>0</v>
      </c>
    </row>
    <row r="2841" spans="1:4" x14ac:dyDescent="0.25">
      <c r="C2841">
        <v>12</v>
      </c>
      <c r="D2841" s="109">
        <f>'COG-M'!P2682</f>
        <v>0</v>
      </c>
    </row>
    <row r="2842" spans="1:4" x14ac:dyDescent="0.25">
      <c r="C2842">
        <v>13</v>
      </c>
      <c r="D2842" s="109">
        <f>'COG-M'!P2683</f>
        <v>0</v>
      </c>
    </row>
    <row r="2843" spans="1:4" x14ac:dyDescent="0.25">
      <c r="C2843">
        <v>14</v>
      </c>
      <c r="D2843" s="109">
        <f>'COG-M'!P2684</f>
        <v>0</v>
      </c>
    </row>
    <row r="2844" spans="1:4" x14ac:dyDescent="0.25">
      <c r="C2844">
        <v>15</v>
      </c>
      <c r="D2844" s="109">
        <f>'COG-M'!P2685</f>
        <v>0</v>
      </c>
    </row>
    <row r="2845" spans="1:4" x14ac:dyDescent="0.25">
      <c r="C2845">
        <v>16</v>
      </c>
      <c r="D2845" s="109">
        <f>'COG-M'!P2686</f>
        <v>0</v>
      </c>
    </row>
    <row r="2846" spans="1:4" x14ac:dyDescent="0.25">
      <c r="C2846">
        <v>17</v>
      </c>
      <c r="D2846" s="109">
        <f>'COG-M'!P2687</f>
        <v>0</v>
      </c>
    </row>
    <row r="2847" spans="1:4" x14ac:dyDescent="0.25">
      <c r="C2847">
        <v>25</v>
      </c>
      <c r="D2847" s="109">
        <f>'COG-M'!P2688</f>
        <v>0</v>
      </c>
    </row>
    <row r="2848" spans="1:4" x14ac:dyDescent="0.25">
      <c r="C2848">
        <v>26</v>
      </c>
      <c r="D2848" s="109">
        <f>'COG-M'!P2689</f>
        <v>0</v>
      </c>
    </row>
    <row r="2849" spans="1:4" x14ac:dyDescent="0.25">
      <c r="C2849">
        <v>27</v>
      </c>
      <c r="D2849" s="109">
        <f>'COG-M'!P2690</f>
        <v>0</v>
      </c>
    </row>
    <row r="2850" spans="1:4" x14ac:dyDescent="0.25">
      <c r="A2850">
        <v>7400</v>
      </c>
      <c r="B2850" t="s">
        <v>356</v>
      </c>
      <c r="D2850" s="109">
        <f>'COG-M'!P2691</f>
        <v>0</v>
      </c>
    </row>
    <row r="2851" spans="1:4" x14ac:dyDescent="0.25">
      <c r="A2851">
        <v>741</v>
      </c>
      <c r="B2851" t="s">
        <v>357</v>
      </c>
      <c r="C2851">
        <v>11</v>
      </c>
      <c r="D2851" s="109">
        <f>'COG-M'!P2692</f>
        <v>0</v>
      </c>
    </row>
    <row r="2852" spans="1:4" x14ac:dyDescent="0.25">
      <c r="C2852">
        <v>12</v>
      </c>
      <c r="D2852" s="109">
        <f>'COG-M'!P2693</f>
        <v>0</v>
      </c>
    </row>
    <row r="2853" spans="1:4" x14ac:dyDescent="0.25">
      <c r="C2853">
        <v>13</v>
      </c>
      <c r="D2853" s="109">
        <f>'COG-M'!P2694</f>
        <v>0</v>
      </c>
    </row>
    <row r="2854" spans="1:4" x14ac:dyDescent="0.25">
      <c r="C2854">
        <v>14</v>
      </c>
      <c r="D2854" s="109">
        <f>'COG-M'!P2695</f>
        <v>0</v>
      </c>
    </row>
    <row r="2855" spans="1:4" x14ac:dyDescent="0.25">
      <c r="C2855">
        <v>15</v>
      </c>
      <c r="D2855" s="109">
        <f>'COG-M'!P2696</f>
        <v>0</v>
      </c>
    </row>
    <row r="2856" spans="1:4" x14ac:dyDescent="0.25">
      <c r="C2856">
        <v>16</v>
      </c>
      <c r="D2856" s="109">
        <f>'COG-M'!P2697</f>
        <v>0</v>
      </c>
    </row>
    <row r="2857" spans="1:4" x14ac:dyDescent="0.25">
      <c r="C2857">
        <v>17</v>
      </c>
      <c r="D2857" s="109">
        <f>'COG-M'!P2698</f>
        <v>0</v>
      </c>
    </row>
    <row r="2858" spans="1:4" x14ac:dyDescent="0.25">
      <c r="C2858">
        <v>25</v>
      </c>
      <c r="D2858" s="109">
        <f>'COG-M'!P2699</f>
        <v>0</v>
      </c>
    </row>
    <row r="2859" spans="1:4" x14ac:dyDescent="0.25">
      <c r="C2859">
        <v>26</v>
      </c>
      <c r="D2859" s="109">
        <f>'COG-M'!P2700</f>
        <v>0</v>
      </c>
    </row>
    <row r="2860" spans="1:4" x14ac:dyDescent="0.25">
      <c r="C2860">
        <v>27</v>
      </c>
      <c r="D2860" s="109">
        <f>'COG-M'!P2701</f>
        <v>0</v>
      </c>
    </row>
    <row r="2861" spans="1:4" x14ac:dyDescent="0.25">
      <c r="A2861">
        <v>742</v>
      </c>
      <c r="B2861" t="s">
        <v>358</v>
      </c>
      <c r="D2861" s="109">
        <f>'COG-M'!P2702</f>
        <v>0</v>
      </c>
    </row>
    <row r="2862" spans="1:4" x14ac:dyDescent="0.25">
      <c r="A2862">
        <v>743</v>
      </c>
      <c r="B2862" t="s">
        <v>359</v>
      </c>
      <c r="D2862" s="109">
        <f>'COG-M'!P2703</f>
        <v>0</v>
      </c>
    </row>
    <row r="2863" spans="1:4" x14ac:dyDescent="0.25">
      <c r="A2863">
        <v>744</v>
      </c>
      <c r="B2863" t="s">
        <v>360</v>
      </c>
      <c r="D2863" s="109">
        <f>'COG-M'!P2704</f>
        <v>0</v>
      </c>
    </row>
    <row r="2864" spans="1:4" x14ac:dyDescent="0.25">
      <c r="A2864">
        <v>745</v>
      </c>
      <c r="B2864" t="s">
        <v>361</v>
      </c>
      <c r="C2864">
        <v>11</v>
      </c>
      <c r="D2864" s="109">
        <f>'COG-M'!P2705</f>
        <v>0</v>
      </c>
    </row>
    <row r="2865" spans="1:4" x14ac:dyDescent="0.25">
      <c r="C2865">
        <v>12</v>
      </c>
      <c r="D2865" s="109">
        <f>'COG-M'!P2706</f>
        <v>0</v>
      </c>
    </row>
    <row r="2866" spans="1:4" x14ac:dyDescent="0.25">
      <c r="C2866">
        <v>13</v>
      </c>
      <c r="D2866" s="109">
        <f>'COG-M'!P2707</f>
        <v>0</v>
      </c>
    </row>
    <row r="2867" spans="1:4" x14ac:dyDescent="0.25">
      <c r="C2867">
        <v>14</v>
      </c>
      <c r="D2867" s="109">
        <f>'COG-M'!P2708</f>
        <v>0</v>
      </c>
    </row>
    <row r="2868" spans="1:4" x14ac:dyDescent="0.25">
      <c r="C2868">
        <v>15</v>
      </c>
      <c r="D2868" s="109">
        <f>'COG-M'!P2709</f>
        <v>0</v>
      </c>
    </row>
    <row r="2869" spans="1:4" x14ac:dyDescent="0.25">
      <c r="C2869">
        <v>16</v>
      </c>
      <c r="D2869" s="109">
        <f>'COG-M'!P2710</f>
        <v>0</v>
      </c>
    </row>
    <row r="2870" spans="1:4" x14ac:dyDescent="0.25">
      <c r="C2870">
        <v>17</v>
      </c>
      <c r="D2870" s="109">
        <f>'COG-M'!P2711</f>
        <v>0</v>
      </c>
    </row>
    <row r="2871" spans="1:4" x14ac:dyDescent="0.25">
      <c r="C2871">
        <v>25</v>
      </c>
      <c r="D2871" s="109">
        <f>'COG-M'!P2712</f>
        <v>0</v>
      </c>
    </row>
    <row r="2872" spans="1:4" x14ac:dyDescent="0.25">
      <c r="C2872">
        <v>26</v>
      </c>
      <c r="D2872" s="109">
        <f>'COG-M'!P2713</f>
        <v>0</v>
      </c>
    </row>
    <row r="2873" spans="1:4" x14ac:dyDescent="0.25">
      <c r="C2873">
        <v>27</v>
      </c>
      <c r="D2873" s="109">
        <f>'COG-M'!P2714</f>
        <v>0</v>
      </c>
    </row>
    <row r="2874" spans="1:4" x14ac:dyDescent="0.25">
      <c r="A2874">
        <v>746</v>
      </c>
      <c r="B2874" t="s">
        <v>362</v>
      </c>
      <c r="C2874">
        <v>11</v>
      </c>
      <c r="D2874" s="109">
        <f>'COG-M'!P2715</f>
        <v>0</v>
      </c>
    </row>
    <row r="2875" spans="1:4" x14ac:dyDescent="0.25">
      <c r="C2875">
        <v>12</v>
      </c>
      <c r="D2875" s="109">
        <f>'COG-M'!P2716</f>
        <v>0</v>
      </c>
    </row>
    <row r="2876" spans="1:4" x14ac:dyDescent="0.25">
      <c r="C2876">
        <v>13</v>
      </c>
      <c r="D2876" s="109">
        <f>'COG-M'!P2717</f>
        <v>0</v>
      </c>
    </row>
    <row r="2877" spans="1:4" x14ac:dyDescent="0.25">
      <c r="C2877">
        <v>14</v>
      </c>
      <c r="D2877" s="109">
        <f>'COG-M'!P2718</f>
        <v>0</v>
      </c>
    </row>
    <row r="2878" spans="1:4" x14ac:dyDescent="0.25">
      <c r="C2878">
        <v>15</v>
      </c>
      <c r="D2878" s="109">
        <f>'COG-M'!P2719</f>
        <v>0</v>
      </c>
    </row>
    <row r="2879" spans="1:4" x14ac:dyDescent="0.25">
      <c r="C2879">
        <v>16</v>
      </c>
      <c r="D2879" s="109">
        <f>'COG-M'!P2720</f>
        <v>0</v>
      </c>
    </row>
    <row r="2880" spans="1:4" x14ac:dyDescent="0.25">
      <c r="C2880">
        <v>17</v>
      </c>
      <c r="D2880" s="109">
        <f>'COG-M'!P2721</f>
        <v>0</v>
      </c>
    </row>
    <row r="2881" spans="1:4" x14ac:dyDescent="0.25">
      <c r="C2881">
        <v>25</v>
      </c>
      <c r="D2881" s="109">
        <f>'COG-M'!P2722</f>
        <v>0</v>
      </c>
    </row>
    <row r="2882" spans="1:4" x14ac:dyDescent="0.25">
      <c r="C2882">
        <v>26</v>
      </c>
      <c r="D2882" s="109">
        <f>'COG-M'!P2723</f>
        <v>0</v>
      </c>
    </row>
    <row r="2883" spans="1:4" x14ac:dyDescent="0.25">
      <c r="C2883">
        <v>27</v>
      </c>
      <c r="D2883" s="109">
        <f>'COG-M'!P2724</f>
        <v>0</v>
      </c>
    </row>
    <row r="2884" spans="1:4" x14ac:dyDescent="0.25">
      <c r="A2884">
        <v>747</v>
      </c>
      <c r="B2884" t="s">
        <v>363</v>
      </c>
      <c r="C2884">
        <v>11</v>
      </c>
      <c r="D2884" s="109">
        <f>'COG-M'!P2725</f>
        <v>0</v>
      </c>
    </row>
    <row r="2885" spans="1:4" x14ac:dyDescent="0.25">
      <c r="C2885">
        <v>12</v>
      </c>
      <c r="D2885" s="109">
        <f>'COG-M'!P2726</f>
        <v>0</v>
      </c>
    </row>
    <row r="2886" spans="1:4" x14ac:dyDescent="0.25">
      <c r="C2886">
        <v>13</v>
      </c>
      <c r="D2886" s="109">
        <f>'COG-M'!P2727</f>
        <v>0</v>
      </c>
    </row>
    <row r="2887" spans="1:4" x14ac:dyDescent="0.25">
      <c r="C2887">
        <v>14</v>
      </c>
      <c r="D2887" s="109">
        <f>'COG-M'!P2728</f>
        <v>0</v>
      </c>
    </row>
    <row r="2888" spans="1:4" x14ac:dyDescent="0.25">
      <c r="C2888">
        <v>15</v>
      </c>
      <c r="D2888" s="109">
        <f>'COG-M'!P2729</f>
        <v>0</v>
      </c>
    </row>
    <row r="2889" spans="1:4" x14ac:dyDescent="0.25">
      <c r="C2889">
        <v>16</v>
      </c>
      <c r="D2889" s="109">
        <f>'COG-M'!P2730</f>
        <v>0</v>
      </c>
    </row>
    <row r="2890" spans="1:4" x14ac:dyDescent="0.25">
      <c r="C2890">
        <v>17</v>
      </c>
      <c r="D2890" s="109">
        <f>'COG-M'!P2731</f>
        <v>0</v>
      </c>
    </row>
    <row r="2891" spans="1:4" x14ac:dyDescent="0.25">
      <c r="C2891">
        <v>25</v>
      </c>
      <c r="D2891" s="109">
        <f>'COG-M'!P2732</f>
        <v>0</v>
      </c>
    </row>
    <row r="2892" spans="1:4" x14ac:dyDescent="0.25">
      <c r="C2892">
        <v>26</v>
      </c>
      <c r="D2892" s="109">
        <f>'COG-M'!P2733</f>
        <v>0</v>
      </c>
    </row>
    <row r="2893" spans="1:4" x14ac:dyDescent="0.25">
      <c r="C2893">
        <v>27</v>
      </c>
      <c r="D2893" s="109">
        <f>'COG-M'!P2734</f>
        <v>0</v>
      </c>
    </row>
    <row r="2894" spans="1:4" x14ac:dyDescent="0.25">
      <c r="A2894">
        <v>748</v>
      </c>
      <c r="B2894" t="s">
        <v>364</v>
      </c>
      <c r="C2894">
        <v>11</v>
      </c>
      <c r="D2894" s="109">
        <f>'COG-M'!P2735</f>
        <v>0</v>
      </c>
    </row>
    <row r="2895" spans="1:4" x14ac:dyDescent="0.25">
      <c r="C2895">
        <v>12</v>
      </c>
      <c r="D2895" s="109">
        <f>'COG-M'!P2736</f>
        <v>0</v>
      </c>
    </row>
    <row r="2896" spans="1:4" x14ac:dyDescent="0.25">
      <c r="C2896">
        <v>13</v>
      </c>
      <c r="D2896" s="109">
        <f>'COG-M'!P2737</f>
        <v>0</v>
      </c>
    </row>
    <row r="2897" spans="1:4" x14ac:dyDescent="0.25">
      <c r="C2897">
        <v>14</v>
      </c>
      <c r="D2897" s="109">
        <f>'COG-M'!P2738</f>
        <v>0</v>
      </c>
    </row>
    <row r="2898" spans="1:4" x14ac:dyDescent="0.25">
      <c r="C2898">
        <v>15</v>
      </c>
      <c r="D2898" s="109">
        <f>'COG-M'!P2739</f>
        <v>0</v>
      </c>
    </row>
    <row r="2899" spans="1:4" x14ac:dyDescent="0.25">
      <c r="C2899">
        <v>16</v>
      </c>
      <c r="D2899" s="109">
        <f>'COG-M'!P2740</f>
        <v>0</v>
      </c>
    </row>
    <row r="2900" spans="1:4" x14ac:dyDescent="0.25">
      <c r="C2900">
        <v>17</v>
      </c>
      <c r="D2900" s="109">
        <f>'COG-M'!P2741</f>
        <v>0</v>
      </c>
    </row>
    <row r="2901" spans="1:4" x14ac:dyDescent="0.25">
      <c r="C2901">
        <v>25</v>
      </c>
      <c r="D2901" s="109">
        <f>'COG-M'!P2742</f>
        <v>0</v>
      </c>
    </row>
    <row r="2902" spans="1:4" x14ac:dyDescent="0.25">
      <c r="C2902">
        <v>26</v>
      </c>
      <c r="D2902" s="109">
        <f>'COG-M'!P2743</f>
        <v>0</v>
      </c>
    </row>
    <row r="2903" spans="1:4" x14ac:dyDescent="0.25">
      <c r="C2903">
        <v>27</v>
      </c>
      <c r="D2903" s="109">
        <f>'COG-M'!P2744</f>
        <v>0</v>
      </c>
    </row>
    <row r="2904" spans="1:4" x14ac:dyDescent="0.25">
      <c r="A2904">
        <v>749</v>
      </c>
      <c r="B2904" t="s">
        <v>365</v>
      </c>
      <c r="C2904">
        <v>11</v>
      </c>
      <c r="D2904" s="109">
        <f>'COG-M'!P2745</f>
        <v>0</v>
      </c>
    </row>
    <row r="2905" spans="1:4" x14ac:dyDescent="0.25">
      <c r="C2905">
        <v>12</v>
      </c>
      <c r="D2905" s="109">
        <f>'COG-M'!P2746</f>
        <v>0</v>
      </c>
    </row>
    <row r="2906" spans="1:4" x14ac:dyDescent="0.25">
      <c r="C2906">
        <v>13</v>
      </c>
      <c r="D2906" s="109">
        <f>'COG-M'!P2747</f>
        <v>0</v>
      </c>
    </row>
    <row r="2907" spans="1:4" x14ac:dyDescent="0.25">
      <c r="C2907">
        <v>14</v>
      </c>
      <c r="D2907" s="109">
        <f>'COG-M'!P2748</f>
        <v>0</v>
      </c>
    </row>
    <row r="2908" spans="1:4" x14ac:dyDescent="0.25">
      <c r="C2908">
        <v>15</v>
      </c>
      <c r="D2908" s="109">
        <f>'COG-M'!P2749</f>
        <v>0</v>
      </c>
    </row>
    <row r="2909" spans="1:4" x14ac:dyDescent="0.25">
      <c r="C2909">
        <v>16</v>
      </c>
      <c r="D2909" s="109">
        <f>'COG-M'!P2750</f>
        <v>0</v>
      </c>
    </row>
    <row r="2910" spans="1:4" x14ac:dyDescent="0.25">
      <c r="C2910">
        <v>17</v>
      </c>
      <c r="D2910" s="109">
        <f>'COG-M'!P2751</f>
        <v>0</v>
      </c>
    </row>
    <row r="2911" spans="1:4" x14ac:dyDescent="0.25">
      <c r="C2911">
        <v>25</v>
      </c>
      <c r="D2911" s="109">
        <f>'COG-M'!P2752</f>
        <v>0</v>
      </c>
    </row>
    <row r="2912" spans="1:4" x14ac:dyDescent="0.25">
      <c r="C2912">
        <v>26</v>
      </c>
      <c r="D2912" s="109">
        <f>'COG-M'!P2753</f>
        <v>0</v>
      </c>
    </row>
    <row r="2913" spans="1:4" x14ac:dyDescent="0.25">
      <c r="C2913">
        <v>27</v>
      </c>
      <c r="D2913" s="109">
        <f>'COG-M'!P2754</f>
        <v>0</v>
      </c>
    </row>
    <row r="2914" spans="1:4" x14ac:dyDescent="0.25">
      <c r="A2914">
        <v>7500</v>
      </c>
      <c r="B2914" t="s">
        <v>366</v>
      </c>
      <c r="D2914" s="109">
        <f>'COG-M'!P2755</f>
        <v>0</v>
      </c>
    </row>
    <row r="2915" spans="1:4" x14ac:dyDescent="0.25">
      <c r="A2915">
        <v>751</v>
      </c>
      <c r="B2915" t="s">
        <v>367</v>
      </c>
      <c r="C2915">
        <v>11</v>
      </c>
      <c r="D2915" s="109">
        <f>'COG-M'!P2756</f>
        <v>0</v>
      </c>
    </row>
    <row r="2916" spans="1:4" x14ac:dyDescent="0.25">
      <c r="C2916">
        <v>12</v>
      </c>
      <c r="D2916" s="109">
        <f>'COG-M'!P2757</f>
        <v>0</v>
      </c>
    </row>
    <row r="2917" spans="1:4" x14ac:dyDescent="0.25">
      <c r="C2917">
        <v>13</v>
      </c>
      <c r="D2917" s="109">
        <f>'COG-M'!P2758</f>
        <v>0</v>
      </c>
    </row>
    <row r="2918" spans="1:4" x14ac:dyDescent="0.25">
      <c r="C2918">
        <v>14</v>
      </c>
      <c r="D2918" s="109">
        <f>'COG-M'!P2759</f>
        <v>0</v>
      </c>
    </row>
    <row r="2919" spans="1:4" x14ac:dyDescent="0.25">
      <c r="C2919">
        <v>15</v>
      </c>
      <c r="D2919" s="109">
        <f>'COG-M'!P2760</f>
        <v>0</v>
      </c>
    </row>
    <row r="2920" spans="1:4" x14ac:dyDescent="0.25">
      <c r="C2920">
        <v>16</v>
      </c>
      <c r="D2920" s="109">
        <f>'COG-M'!P2761</f>
        <v>0</v>
      </c>
    </row>
    <row r="2921" spans="1:4" x14ac:dyDescent="0.25">
      <c r="C2921">
        <v>17</v>
      </c>
      <c r="D2921" s="109">
        <f>'COG-M'!P2762</f>
        <v>0</v>
      </c>
    </row>
    <row r="2922" spans="1:4" x14ac:dyDescent="0.25">
      <c r="C2922">
        <v>25</v>
      </c>
      <c r="D2922" s="109">
        <f>'COG-M'!P2763</f>
        <v>0</v>
      </c>
    </row>
    <row r="2923" spans="1:4" x14ac:dyDescent="0.25">
      <c r="C2923">
        <v>26</v>
      </c>
      <c r="D2923" s="109">
        <f>'COG-M'!P2764</f>
        <v>0</v>
      </c>
    </row>
    <row r="2924" spans="1:4" x14ac:dyDescent="0.25">
      <c r="C2924">
        <v>27</v>
      </c>
      <c r="D2924" s="109">
        <f>'COG-M'!P2765</f>
        <v>0</v>
      </c>
    </row>
    <row r="2925" spans="1:4" x14ac:dyDescent="0.25">
      <c r="A2925">
        <v>752</v>
      </c>
      <c r="B2925" t="s">
        <v>368</v>
      </c>
      <c r="D2925" s="109">
        <f>'COG-M'!P2766</f>
        <v>0</v>
      </c>
    </row>
    <row r="2926" spans="1:4" x14ac:dyDescent="0.25">
      <c r="A2926">
        <v>753</v>
      </c>
      <c r="B2926" t="s">
        <v>369</v>
      </c>
      <c r="D2926" s="109">
        <f>'COG-M'!P2767</f>
        <v>0</v>
      </c>
    </row>
    <row r="2927" spans="1:4" x14ac:dyDescent="0.25">
      <c r="A2927">
        <v>754</v>
      </c>
      <c r="B2927" t="s">
        <v>370</v>
      </c>
      <c r="C2927">
        <v>11</v>
      </c>
      <c r="D2927" s="109">
        <f>'COG-M'!P2768</f>
        <v>0</v>
      </c>
    </row>
    <row r="2928" spans="1:4" x14ac:dyDescent="0.25">
      <c r="C2928">
        <v>12</v>
      </c>
      <c r="D2928" s="109">
        <f>'COG-M'!P2769</f>
        <v>0</v>
      </c>
    </row>
    <row r="2929" spans="1:4" x14ac:dyDescent="0.25">
      <c r="C2929">
        <v>13</v>
      </c>
      <c r="D2929" s="109">
        <f>'COG-M'!P2770</f>
        <v>0</v>
      </c>
    </row>
    <row r="2930" spans="1:4" x14ac:dyDescent="0.25">
      <c r="C2930">
        <v>14</v>
      </c>
      <c r="D2930" s="109">
        <f>'COG-M'!P2771</f>
        <v>0</v>
      </c>
    </row>
    <row r="2931" spans="1:4" x14ac:dyDescent="0.25">
      <c r="C2931">
        <v>15</v>
      </c>
      <c r="D2931" s="109">
        <f>'COG-M'!P2772</f>
        <v>0</v>
      </c>
    </row>
    <row r="2932" spans="1:4" x14ac:dyDescent="0.25">
      <c r="C2932">
        <v>16</v>
      </c>
      <c r="D2932" s="109">
        <f>'COG-M'!P2773</f>
        <v>0</v>
      </c>
    </row>
    <row r="2933" spans="1:4" x14ac:dyDescent="0.25">
      <c r="C2933">
        <v>17</v>
      </c>
      <c r="D2933" s="109">
        <f>'COG-M'!P2774</f>
        <v>0</v>
      </c>
    </row>
    <row r="2934" spans="1:4" x14ac:dyDescent="0.25">
      <c r="C2934">
        <v>25</v>
      </c>
      <c r="D2934" s="109">
        <f>'COG-M'!P2775</f>
        <v>0</v>
      </c>
    </row>
    <row r="2935" spans="1:4" x14ac:dyDescent="0.25">
      <c r="C2935">
        <v>26</v>
      </c>
      <c r="D2935" s="109">
        <f>'COG-M'!P2776</f>
        <v>0</v>
      </c>
    </row>
    <row r="2936" spans="1:4" x14ac:dyDescent="0.25">
      <c r="C2936">
        <v>27</v>
      </c>
      <c r="D2936" s="109">
        <f>'COG-M'!P2777</f>
        <v>0</v>
      </c>
    </row>
    <row r="2937" spans="1:4" x14ac:dyDescent="0.25">
      <c r="A2937">
        <v>755</v>
      </c>
      <c r="B2937" t="s">
        <v>371</v>
      </c>
      <c r="D2937" s="109">
        <f>'COG-M'!P2778</f>
        <v>0</v>
      </c>
    </row>
    <row r="2938" spans="1:4" x14ac:dyDescent="0.25">
      <c r="A2938">
        <v>756</v>
      </c>
      <c r="B2938" t="s">
        <v>372</v>
      </c>
      <c r="D2938" s="109">
        <f>'COG-M'!P2779</f>
        <v>0</v>
      </c>
    </row>
    <row r="2939" spans="1:4" x14ac:dyDescent="0.25">
      <c r="A2939">
        <v>757</v>
      </c>
      <c r="B2939" t="s">
        <v>373</v>
      </c>
      <c r="C2939">
        <v>11</v>
      </c>
      <c r="D2939" s="109">
        <f>'COG-M'!P2780</f>
        <v>0</v>
      </c>
    </row>
    <row r="2940" spans="1:4" x14ac:dyDescent="0.25">
      <c r="C2940">
        <v>12</v>
      </c>
      <c r="D2940" s="109">
        <f>'COG-M'!P2781</f>
        <v>0</v>
      </c>
    </row>
    <row r="2941" spans="1:4" x14ac:dyDescent="0.25">
      <c r="C2941">
        <v>13</v>
      </c>
      <c r="D2941" s="109">
        <f>'COG-M'!P2782</f>
        <v>0</v>
      </c>
    </row>
    <row r="2942" spans="1:4" x14ac:dyDescent="0.25">
      <c r="C2942">
        <v>14</v>
      </c>
      <c r="D2942" s="109">
        <f>'COG-M'!P2783</f>
        <v>0</v>
      </c>
    </row>
    <row r="2943" spans="1:4" x14ac:dyDescent="0.25">
      <c r="C2943">
        <v>15</v>
      </c>
      <c r="D2943" s="109">
        <f>'COG-M'!P2784</f>
        <v>0</v>
      </c>
    </row>
    <row r="2944" spans="1:4" x14ac:dyDescent="0.25">
      <c r="C2944">
        <v>16</v>
      </c>
      <c r="D2944" s="109">
        <f>'COG-M'!P2785</f>
        <v>0</v>
      </c>
    </row>
    <row r="2945" spans="1:4" x14ac:dyDescent="0.25">
      <c r="C2945">
        <v>17</v>
      </c>
      <c r="D2945" s="109">
        <f>'COG-M'!P2786</f>
        <v>0</v>
      </c>
    </row>
    <row r="2946" spans="1:4" x14ac:dyDescent="0.25">
      <c r="C2946">
        <v>25</v>
      </c>
      <c r="D2946" s="109">
        <f>'COG-M'!P2787</f>
        <v>0</v>
      </c>
    </row>
    <row r="2947" spans="1:4" x14ac:dyDescent="0.25">
      <c r="C2947">
        <v>26</v>
      </c>
      <c r="D2947" s="109">
        <f>'COG-M'!P2788</f>
        <v>0</v>
      </c>
    </row>
    <row r="2948" spans="1:4" x14ac:dyDescent="0.25">
      <c r="C2948">
        <v>27</v>
      </c>
      <c r="D2948" s="109">
        <f>'COG-M'!P2789</f>
        <v>0</v>
      </c>
    </row>
    <row r="2949" spans="1:4" x14ac:dyDescent="0.25">
      <c r="A2949">
        <v>758</v>
      </c>
      <c r="B2949" t="s">
        <v>374</v>
      </c>
      <c r="D2949" s="109">
        <f>'COG-M'!P2790</f>
        <v>0</v>
      </c>
    </row>
    <row r="2950" spans="1:4" x14ac:dyDescent="0.25">
      <c r="A2950">
        <v>759</v>
      </c>
      <c r="B2950" t="s">
        <v>623</v>
      </c>
      <c r="C2950">
        <v>11</v>
      </c>
      <c r="D2950" s="109">
        <f>'COG-M'!P2791</f>
        <v>0</v>
      </c>
    </row>
    <row r="2951" spans="1:4" x14ac:dyDescent="0.25">
      <c r="C2951">
        <v>12</v>
      </c>
      <c r="D2951" s="109">
        <f>'COG-M'!P2792</f>
        <v>0</v>
      </c>
    </row>
    <row r="2952" spans="1:4" x14ac:dyDescent="0.25">
      <c r="C2952">
        <v>13</v>
      </c>
      <c r="D2952" s="109">
        <f>'COG-M'!P2793</f>
        <v>0</v>
      </c>
    </row>
    <row r="2953" spans="1:4" x14ac:dyDescent="0.25">
      <c r="C2953">
        <v>14</v>
      </c>
      <c r="D2953" s="109">
        <f>'COG-M'!P2794</f>
        <v>0</v>
      </c>
    </row>
    <row r="2954" spans="1:4" x14ac:dyDescent="0.25">
      <c r="C2954">
        <v>15</v>
      </c>
      <c r="D2954" s="109">
        <f>'COG-M'!P2795</f>
        <v>0</v>
      </c>
    </row>
    <row r="2955" spans="1:4" x14ac:dyDescent="0.25">
      <c r="C2955">
        <v>16</v>
      </c>
      <c r="D2955" s="109">
        <f>'COG-M'!P2796</f>
        <v>0</v>
      </c>
    </row>
    <row r="2956" spans="1:4" x14ac:dyDescent="0.25">
      <c r="C2956">
        <v>17</v>
      </c>
      <c r="D2956" s="109">
        <f>'COG-M'!P2797</f>
        <v>0</v>
      </c>
    </row>
    <row r="2957" spans="1:4" x14ac:dyDescent="0.25">
      <c r="C2957">
        <v>25</v>
      </c>
      <c r="D2957" s="109">
        <f>'COG-M'!P2798</f>
        <v>0</v>
      </c>
    </row>
    <row r="2958" spans="1:4" x14ac:dyDescent="0.25">
      <c r="C2958">
        <v>26</v>
      </c>
      <c r="D2958" s="109">
        <f>'COG-M'!P2799</f>
        <v>0</v>
      </c>
    </row>
    <row r="2959" spans="1:4" x14ac:dyDescent="0.25">
      <c r="C2959">
        <v>27</v>
      </c>
      <c r="D2959" s="109">
        <f>'COG-M'!P2800</f>
        <v>0</v>
      </c>
    </row>
    <row r="2960" spans="1:4" x14ac:dyDescent="0.25">
      <c r="A2960">
        <v>7600</v>
      </c>
      <c r="B2960" t="s">
        <v>375</v>
      </c>
      <c r="D2960" s="109">
        <f>'COG-M'!P2801</f>
        <v>0</v>
      </c>
    </row>
    <row r="2961" spans="1:4" x14ac:dyDescent="0.25">
      <c r="A2961">
        <v>761</v>
      </c>
      <c r="B2961" t="s">
        <v>376</v>
      </c>
      <c r="C2961">
        <v>11</v>
      </c>
      <c r="D2961" s="109">
        <f>'COG-M'!P2802</f>
        <v>0</v>
      </c>
    </row>
    <row r="2962" spans="1:4" x14ac:dyDescent="0.25">
      <c r="C2962">
        <v>12</v>
      </c>
      <c r="D2962" s="109">
        <f>'COG-M'!P2803</f>
        <v>0</v>
      </c>
    </row>
    <row r="2963" spans="1:4" x14ac:dyDescent="0.25">
      <c r="C2963">
        <v>13</v>
      </c>
      <c r="D2963" s="109">
        <f>'COG-M'!P2804</f>
        <v>0</v>
      </c>
    </row>
    <row r="2964" spans="1:4" x14ac:dyDescent="0.25">
      <c r="C2964">
        <v>14</v>
      </c>
      <c r="D2964" s="109">
        <f>'COG-M'!P2805</f>
        <v>0</v>
      </c>
    </row>
    <row r="2965" spans="1:4" x14ac:dyDescent="0.25">
      <c r="C2965">
        <v>15</v>
      </c>
      <c r="D2965" s="109">
        <f>'COG-M'!P2806</f>
        <v>0</v>
      </c>
    </row>
    <row r="2966" spans="1:4" x14ac:dyDescent="0.25">
      <c r="C2966">
        <v>16</v>
      </c>
      <c r="D2966" s="109">
        <f>'COG-M'!P2807</f>
        <v>0</v>
      </c>
    </row>
    <row r="2967" spans="1:4" x14ac:dyDescent="0.25">
      <c r="C2967">
        <v>17</v>
      </c>
      <c r="D2967" s="109">
        <f>'COG-M'!P2808</f>
        <v>0</v>
      </c>
    </row>
    <row r="2968" spans="1:4" x14ac:dyDescent="0.25">
      <c r="C2968">
        <v>25</v>
      </c>
      <c r="D2968" s="109">
        <f>'COG-M'!P2809</f>
        <v>0</v>
      </c>
    </row>
    <row r="2969" spans="1:4" x14ac:dyDescent="0.25">
      <c r="C2969">
        <v>26</v>
      </c>
      <c r="D2969" s="109">
        <f>'COG-M'!P2810</f>
        <v>0</v>
      </c>
    </row>
    <row r="2970" spans="1:4" x14ac:dyDescent="0.25">
      <c r="C2970">
        <v>27</v>
      </c>
      <c r="D2970" s="109">
        <f>'COG-M'!P2811</f>
        <v>0</v>
      </c>
    </row>
    <row r="2971" spans="1:4" x14ac:dyDescent="0.25">
      <c r="A2971">
        <v>762</v>
      </c>
      <c r="B2971" t="s">
        <v>377</v>
      </c>
      <c r="C2971">
        <v>11</v>
      </c>
      <c r="D2971" s="109">
        <f>'COG-M'!P2812</f>
        <v>0</v>
      </c>
    </row>
    <row r="2972" spans="1:4" x14ac:dyDescent="0.25">
      <c r="C2972">
        <v>12</v>
      </c>
      <c r="D2972" s="109">
        <f>'COG-M'!P2813</f>
        <v>0</v>
      </c>
    </row>
    <row r="2973" spans="1:4" x14ac:dyDescent="0.25">
      <c r="C2973">
        <v>13</v>
      </c>
      <c r="D2973" s="109">
        <f>'COG-M'!P2814</f>
        <v>0</v>
      </c>
    </row>
    <row r="2974" spans="1:4" x14ac:dyDescent="0.25">
      <c r="C2974">
        <v>14</v>
      </c>
      <c r="D2974" s="109">
        <f>'COG-M'!P2815</f>
        <v>0</v>
      </c>
    </row>
    <row r="2975" spans="1:4" x14ac:dyDescent="0.25">
      <c r="C2975">
        <v>15</v>
      </c>
      <c r="D2975" s="109">
        <f>'COG-M'!P2816</f>
        <v>0</v>
      </c>
    </row>
    <row r="2976" spans="1:4" x14ac:dyDescent="0.25">
      <c r="C2976">
        <v>16</v>
      </c>
      <c r="D2976" s="109">
        <f>'COG-M'!P2817</f>
        <v>0</v>
      </c>
    </row>
    <row r="2977" spans="1:4" x14ac:dyDescent="0.25">
      <c r="C2977">
        <v>17</v>
      </c>
      <c r="D2977" s="109">
        <f>'COG-M'!P2818</f>
        <v>0</v>
      </c>
    </row>
    <row r="2978" spans="1:4" x14ac:dyDescent="0.25">
      <c r="C2978">
        <v>25</v>
      </c>
      <c r="D2978" s="109">
        <f>'COG-M'!P2819</f>
        <v>0</v>
      </c>
    </row>
    <row r="2979" spans="1:4" x14ac:dyDescent="0.25">
      <c r="C2979">
        <v>26</v>
      </c>
      <c r="D2979" s="109">
        <f>'COG-M'!P2820</f>
        <v>0</v>
      </c>
    </row>
    <row r="2980" spans="1:4" x14ac:dyDescent="0.25">
      <c r="C2980">
        <v>27</v>
      </c>
      <c r="D2980" s="109">
        <f>'COG-M'!P2821</f>
        <v>0</v>
      </c>
    </row>
    <row r="2981" spans="1:4" x14ac:dyDescent="0.25">
      <c r="A2981">
        <v>7900</v>
      </c>
      <c r="B2981" t="s">
        <v>378</v>
      </c>
      <c r="D2981" s="109">
        <f>'COG-M'!P2822</f>
        <v>0</v>
      </c>
    </row>
    <row r="2982" spans="1:4" x14ac:dyDescent="0.25">
      <c r="A2982">
        <v>791</v>
      </c>
      <c r="B2982" t="s">
        <v>624</v>
      </c>
      <c r="C2982">
        <v>11</v>
      </c>
      <c r="D2982" s="109">
        <f>'COG-M'!P2823</f>
        <v>0</v>
      </c>
    </row>
    <row r="2983" spans="1:4" x14ac:dyDescent="0.25">
      <c r="C2983">
        <v>12</v>
      </c>
      <c r="D2983" s="109">
        <f>'COG-M'!P2824</f>
        <v>0</v>
      </c>
    </row>
    <row r="2984" spans="1:4" x14ac:dyDescent="0.25">
      <c r="C2984">
        <v>13</v>
      </c>
      <c r="D2984" s="109">
        <f>'COG-M'!P2825</f>
        <v>0</v>
      </c>
    </row>
    <row r="2985" spans="1:4" x14ac:dyDescent="0.25">
      <c r="C2985">
        <v>14</v>
      </c>
      <c r="D2985" s="109">
        <f>'COG-M'!P2826</f>
        <v>0</v>
      </c>
    </row>
    <row r="2986" spans="1:4" x14ac:dyDescent="0.25">
      <c r="C2986">
        <v>15</v>
      </c>
      <c r="D2986" s="109">
        <f>'COG-M'!P2827</f>
        <v>0</v>
      </c>
    </row>
    <row r="2987" spans="1:4" x14ac:dyDescent="0.25">
      <c r="C2987">
        <v>16</v>
      </c>
      <c r="D2987" s="109">
        <f>'COG-M'!P2828</f>
        <v>0</v>
      </c>
    </row>
    <row r="2988" spans="1:4" x14ac:dyDescent="0.25">
      <c r="C2988">
        <v>17</v>
      </c>
      <c r="D2988" s="109">
        <f>'COG-M'!P2829</f>
        <v>0</v>
      </c>
    </row>
    <row r="2989" spans="1:4" x14ac:dyDescent="0.25">
      <c r="C2989">
        <v>25</v>
      </c>
      <c r="D2989" s="109">
        <f>'COG-M'!P2830</f>
        <v>0</v>
      </c>
    </row>
    <row r="2990" spans="1:4" x14ac:dyDescent="0.25">
      <c r="C2990">
        <v>26</v>
      </c>
      <c r="D2990" s="109">
        <f>'COG-M'!P2831</f>
        <v>0</v>
      </c>
    </row>
    <row r="2991" spans="1:4" x14ac:dyDescent="0.25">
      <c r="C2991">
        <v>27</v>
      </c>
      <c r="D2991" s="109">
        <f>'COG-M'!P2832</f>
        <v>0</v>
      </c>
    </row>
    <row r="2992" spans="1:4" x14ac:dyDescent="0.25">
      <c r="A2992">
        <v>792</v>
      </c>
      <c r="B2992" t="s">
        <v>379</v>
      </c>
      <c r="C2992">
        <v>11</v>
      </c>
      <c r="D2992" s="109">
        <f>'COG-M'!P2833</f>
        <v>0</v>
      </c>
    </row>
    <row r="2993" spans="1:4" x14ac:dyDescent="0.25">
      <c r="C2993">
        <v>12</v>
      </c>
      <c r="D2993" s="109">
        <f>'COG-M'!P2834</f>
        <v>0</v>
      </c>
    </row>
    <row r="2994" spans="1:4" x14ac:dyDescent="0.25">
      <c r="C2994">
        <v>13</v>
      </c>
      <c r="D2994" s="109">
        <f>'COG-M'!P2835</f>
        <v>0</v>
      </c>
    </row>
    <row r="2995" spans="1:4" x14ac:dyDescent="0.25">
      <c r="C2995">
        <v>14</v>
      </c>
      <c r="D2995" s="109">
        <f>'COG-M'!P2836</f>
        <v>0</v>
      </c>
    </row>
    <row r="2996" spans="1:4" x14ac:dyDescent="0.25">
      <c r="C2996">
        <v>15</v>
      </c>
      <c r="D2996" s="109">
        <f>'COG-M'!P2837</f>
        <v>0</v>
      </c>
    </row>
    <row r="2997" spans="1:4" x14ac:dyDescent="0.25">
      <c r="C2997">
        <v>16</v>
      </c>
      <c r="D2997" s="109">
        <f>'COG-M'!P2838</f>
        <v>0</v>
      </c>
    </row>
    <row r="2998" spans="1:4" x14ac:dyDescent="0.25">
      <c r="C2998">
        <v>17</v>
      </c>
      <c r="D2998" s="109">
        <f>'COG-M'!P2839</f>
        <v>0</v>
      </c>
    </row>
    <row r="2999" spans="1:4" x14ac:dyDescent="0.25">
      <c r="C2999">
        <v>25</v>
      </c>
      <c r="D2999" s="109">
        <f>'COG-M'!P2840</f>
        <v>0</v>
      </c>
    </row>
    <row r="3000" spans="1:4" x14ac:dyDescent="0.25">
      <c r="C3000">
        <v>26</v>
      </c>
      <c r="D3000" s="109">
        <f>'COG-M'!P2841</f>
        <v>0</v>
      </c>
    </row>
    <row r="3001" spans="1:4" x14ac:dyDescent="0.25">
      <c r="C3001">
        <v>27</v>
      </c>
      <c r="D3001" s="109">
        <f>'COG-M'!P2842</f>
        <v>0</v>
      </c>
    </row>
    <row r="3002" spans="1:4" x14ac:dyDescent="0.25">
      <c r="A3002">
        <v>799</v>
      </c>
      <c r="B3002" t="s">
        <v>380</v>
      </c>
      <c r="C3002">
        <v>11</v>
      </c>
      <c r="D3002" s="109">
        <f>'COG-M'!P2843</f>
        <v>0</v>
      </c>
    </row>
    <row r="3003" spans="1:4" x14ac:dyDescent="0.25">
      <c r="C3003">
        <v>12</v>
      </c>
      <c r="D3003" s="109">
        <f>'COG-M'!P2844</f>
        <v>0</v>
      </c>
    </row>
    <row r="3004" spans="1:4" x14ac:dyDescent="0.25">
      <c r="C3004">
        <v>13</v>
      </c>
      <c r="D3004" s="109">
        <f>'COG-M'!P2845</f>
        <v>0</v>
      </c>
    </row>
    <row r="3005" spans="1:4" x14ac:dyDescent="0.25">
      <c r="C3005">
        <v>14</v>
      </c>
      <c r="D3005" s="109">
        <f>'COG-M'!P2846</f>
        <v>0</v>
      </c>
    </row>
    <row r="3006" spans="1:4" x14ac:dyDescent="0.25">
      <c r="C3006">
        <v>15</v>
      </c>
      <c r="D3006" s="109">
        <f>'COG-M'!P2847</f>
        <v>0</v>
      </c>
    </row>
    <row r="3007" spans="1:4" x14ac:dyDescent="0.25">
      <c r="C3007">
        <v>16</v>
      </c>
      <c r="D3007" s="109">
        <f>'COG-M'!P2848</f>
        <v>0</v>
      </c>
    </row>
    <row r="3008" spans="1:4" x14ac:dyDescent="0.25">
      <c r="C3008">
        <v>17</v>
      </c>
      <c r="D3008" s="109">
        <f>'COG-M'!P2849</f>
        <v>0</v>
      </c>
    </row>
    <row r="3009" spans="1:4" x14ac:dyDescent="0.25">
      <c r="C3009">
        <v>25</v>
      </c>
      <c r="D3009" s="109">
        <f>'COG-M'!P2850</f>
        <v>0</v>
      </c>
    </row>
    <row r="3010" spans="1:4" x14ac:dyDescent="0.25">
      <c r="C3010">
        <v>26</v>
      </c>
      <c r="D3010" s="109">
        <f>'COG-M'!P2851</f>
        <v>0</v>
      </c>
    </row>
    <row r="3011" spans="1:4" x14ac:dyDescent="0.25">
      <c r="C3011">
        <v>27</v>
      </c>
      <c r="D3011" s="109">
        <f>'COG-M'!P2852</f>
        <v>0</v>
      </c>
    </row>
    <row r="3012" spans="1:4" x14ac:dyDescent="0.25">
      <c r="A3012">
        <v>8000</v>
      </c>
      <c r="B3012" t="s">
        <v>381</v>
      </c>
      <c r="D3012" s="109">
        <f>'COG-M'!P2853</f>
        <v>0</v>
      </c>
    </row>
    <row r="3013" spans="1:4" x14ac:dyDescent="0.25">
      <c r="A3013">
        <v>8100</v>
      </c>
      <c r="B3013" t="s">
        <v>382</v>
      </c>
      <c r="D3013" s="109">
        <f>'COG-M'!P2854</f>
        <v>0</v>
      </c>
    </row>
    <row r="3014" spans="1:4" x14ac:dyDescent="0.25">
      <c r="A3014">
        <v>811</v>
      </c>
      <c r="B3014" t="s">
        <v>383</v>
      </c>
      <c r="D3014" s="109">
        <f>'COG-M'!P2855</f>
        <v>0</v>
      </c>
    </row>
    <row r="3015" spans="1:4" x14ac:dyDescent="0.25">
      <c r="A3015">
        <v>812</v>
      </c>
      <c r="B3015" t="s">
        <v>384</v>
      </c>
      <c r="D3015" s="109">
        <f>'COG-M'!P2856</f>
        <v>0</v>
      </c>
    </row>
    <row r="3016" spans="1:4" x14ac:dyDescent="0.25">
      <c r="A3016">
        <v>813</v>
      </c>
      <c r="B3016" t="s">
        <v>385</v>
      </c>
      <c r="D3016" s="109">
        <f>'COG-M'!P2857</f>
        <v>0</v>
      </c>
    </row>
    <row r="3017" spans="1:4" x14ac:dyDescent="0.25">
      <c r="A3017">
        <v>814</v>
      </c>
      <c r="B3017" t="s">
        <v>386</v>
      </c>
      <c r="D3017" s="109">
        <f>'COG-M'!P2858</f>
        <v>0</v>
      </c>
    </row>
    <row r="3018" spans="1:4" x14ac:dyDescent="0.25">
      <c r="A3018">
        <v>815</v>
      </c>
      <c r="B3018" t="s">
        <v>387</v>
      </c>
      <c r="D3018" s="109">
        <f>'COG-M'!P2859</f>
        <v>0</v>
      </c>
    </row>
    <row r="3019" spans="1:4" x14ac:dyDescent="0.25">
      <c r="A3019">
        <v>816</v>
      </c>
      <c r="B3019" t="s">
        <v>388</v>
      </c>
      <c r="C3019">
        <v>11</v>
      </c>
      <c r="D3019" s="109">
        <f>'COG-M'!P2860</f>
        <v>0</v>
      </c>
    </row>
    <row r="3020" spans="1:4" x14ac:dyDescent="0.25">
      <c r="C3020">
        <v>12</v>
      </c>
      <c r="D3020" s="109">
        <f>'COG-M'!P2861</f>
        <v>0</v>
      </c>
    </row>
    <row r="3021" spans="1:4" x14ac:dyDescent="0.25">
      <c r="C3021">
        <v>13</v>
      </c>
      <c r="D3021" s="109">
        <f>'COG-M'!P2862</f>
        <v>0</v>
      </c>
    </row>
    <row r="3022" spans="1:4" x14ac:dyDescent="0.25">
      <c r="C3022">
        <v>14</v>
      </c>
      <c r="D3022" s="109">
        <f>'COG-M'!P2863</f>
        <v>0</v>
      </c>
    </row>
    <row r="3023" spans="1:4" x14ac:dyDescent="0.25">
      <c r="C3023">
        <v>15</v>
      </c>
      <c r="D3023" s="109">
        <f>'COG-M'!P2864</f>
        <v>0</v>
      </c>
    </row>
    <row r="3024" spans="1:4" x14ac:dyDescent="0.25">
      <c r="C3024">
        <v>16</v>
      </c>
      <c r="D3024" s="109">
        <f>'COG-M'!P2865</f>
        <v>0</v>
      </c>
    </row>
    <row r="3025" spans="1:4" x14ac:dyDescent="0.25">
      <c r="C3025">
        <v>17</v>
      </c>
      <c r="D3025" s="109">
        <f>'COG-M'!P2866</f>
        <v>0</v>
      </c>
    </row>
    <row r="3026" spans="1:4" x14ac:dyDescent="0.25">
      <c r="C3026">
        <v>25</v>
      </c>
      <c r="D3026" s="109">
        <f>'COG-M'!P2867</f>
        <v>0</v>
      </c>
    </row>
    <row r="3027" spans="1:4" x14ac:dyDescent="0.25">
      <c r="C3027">
        <v>26</v>
      </c>
      <c r="D3027" s="109">
        <f>'COG-M'!P2868</f>
        <v>0</v>
      </c>
    </row>
    <row r="3028" spans="1:4" x14ac:dyDescent="0.25">
      <c r="C3028">
        <v>27</v>
      </c>
      <c r="D3028" s="109">
        <f>'COG-M'!P2869</f>
        <v>0</v>
      </c>
    </row>
    <row r="3029" spans="1:4" x14ac:dyDescent="0.25">
      <c r="A3029">
        <v>8300</v>
      </c>
      <c r="B3029" t="s">
        <v>389</v>
      </c>
      <c r="D3029" s="109">
        <f>'COG-M'!P2870</f>
        <v>0</v>
      </c>
    </row>
    <row r="3030" spans="1:4" x14ac:dyDescent="0.25">
      <c r="A3030">
        <v>831</v>
      </c>
      <c r="B3030" t="s">
        <v>390</v>
      </c>
      <c r="D3030" s="109">
        <f>'COG-M'!P2871</f>
        <v>0</v>
      </c>
    </row>
    <row r="3031" spans="1:4" x14ac:dyDescent="0.25">
      <c r="A3031">
        <v>832</v>
      </c>
      <c r="B3031" t="s">
        <v>391</v>
      </c>
      <c r="D3031" s="109">
        <f>'COG-M'!P2872</f>
        <v>0</v>
      </c>
    </row>
    <row r="3032" spans="1:4" x14ac:dyDescent="0.25">
      <c r="A3032">
        <v>833</v>
      </c>
      <c r="B3032" t="s">
        <v>392</v>
      </c>
      <c r="D3032" s="109">
        <f>'COG-M'!P2873</f>
        <v>0</v>
      </c>
    </row>
    <row r="3033" spans="1:4" x14ac:dyDescent="0.25">
      <c r="A3033">
        <v>834</v>
      </c>
      <c r="B3033" t="s">
        <v>393</v>
      </c>
      <c r="D3033" s="109">
        <f>'COG-M'!P2874</f>
        <v>0</v>
      </c>
    </row>
    <row r="3034" spans="1:4" x14ac:dyDescent="0.25">
      <c r="A3034">
        <v>835</v>
      </c>
      <c r="B3034" t="s">
        <v>394</v>
      </c>
      <c r="D3034" s="109">
        <f>'COG-M'!P2875</f>
        <v>0</v>
      </c>
    </row>
    <row r="3035" spans="1:4" x14ac:dyDescent="0.25">
      <c r="A3035">
        <v>8500</v>
      </c>
      <c r="B3035" t="s">
        <v>395</v>
      </c>
      <c r="D3035" s="109">
        <f>'COG-M'!P2876</f>
        <v>0</v>
      </c>
    </row>
    <row r="3036" spans="1:4" x14ac:dyDescent="0.25">
      <c r="A3036">
        <v>851</v>
      </c>
      <c r="B3036" t="s">
        <v>396</v>
      </c>
      <c r="C3036">
        <v>11</v>
      </c>
      <c r="D3036" s="109">
        <f>'COG-M'!P2877</f>
        <v>0</v>
      </c>
    </row>
    <row r="3037" spans="1:4" x14ac:dyDescent="0.25">
      <c r="C3037">
        <v>12</v>
      </c>
      <c r="D3037" s="109">
        <f>'COG-M'!P2878</f>
        <v>0</v>
      </c>
    </row>
    <row r="3038" spans="1:4" x14ac:dyDescent="0.25">
      <c r="C3038">
        <v>13</v>
      </c>
      <c r="D3038" s="109">
        <f>'COG-M'!P2879</f>
        <v>0</v>
      </c>
    </row>
    <row r="3039" spans="1:4" x14ac:dyDescent="0.25">
      <c r="C3039">
        <v>14</v>
      </c>
      <c r="D3039" s="109">
        <f>'COG-M'!P2880</f>
        <v>0</v>
      </c>
    </row>
    <row r="3040" spans="1:4" x14ac:dyDescent="0.25">
      <c r="C3040">
        <v>15</v>
      </c>
      <c r="D3040" s="109">
        <f>'COG-M'!P2881</f>
        <v>0</v>
      </c>
    </row>
    <row r="3041" spans="1:4" x14ac:dyDescent="0.25">
      <c r="C3041">
        <v>16</v>
      </c>
      <c r="D3041" s="109">
        <f>'COG-M'!P2882</f>
        <v>0</v>
      </c>
    </row>
    <row r="3042" spans="1:4" x14ac:dyDescent="0.25">
      <c r="C3042">
        <v>17</v>
      </c>
      <c r="D3042" s="109">
        <f>'COG-M'!P2883</f>
        <v>0</v>
      </c>
    </row>
    <row r="3043" spans="1:4" x14ac:dyDescent="0.25">
      <c r="C3043">
        <v>25</v>
      </c>
      <c r="D3043" s="109">
        <f>'COG-M'!P2884</f>
        <v>0</v>
      </c>
    </row>
    <row r="3044" spans="1:4" x14ac:dyDescent="0.25">
      <c r="C3044">
        <v>26</v>
      </c>
      <c r="D3044" s="109">
        <f>'COG-M'!P2885</f>
        <v>0</v>
      </c>
    </row>
    <row r="3045" spans="1:4" x14ac:dyDescent="0.25">
      <c r="C3045">
        <v>27</v>
      </c>
      <c r="D3045" s="109">
        <f>'COG-M'!P2886</f>
        <v>0</v>
      </c>
    </row>
    <row r="3046" spans="1:4" x14ac:dyDescent="0.25">
      <c r="A3046">
        <v>852</v>
      </c>
      <c r="B3046" t="s">
        <v>397</v>
      </c>
      <c r="C3046">
        <v>11</v>
      </c>
      <c r="D3046" s="109">
        <f>'COG-M'!P2887</f>
        <v>0</v>
      </c>
    </row>
    <row r="3047" spans="1:4" x14ac:dyDescent="0.25">
      <c r="C3047">
        <v>12</v>
      </c>
      <c r="D3047" s="109">
        <f>'COG-M'!P2888</f>
        <v>0</v>
      </c>
    </row>
    <row r="3048" spans="1:4" x14ac:dyDescent="0.25">
      <c r="C3048">
        <v>13</v>
      </c>
      <c r="D3048" s="109">
        <f>'COG-M'!P2889</f>
        <v>0</v>
      </c>
    </row>
    <row r="3049" spans="1:4" x14ac:dyDescent="0.25">
      <c r="C3049">
        <v>14</v>
      </c>
      <c r="D3049" s="109">
        <f>'COG-M'!P2890</f>
        <v>0</v>
      </c>
    </row>
    <row r="3050" spans="1:4" x14ac:dyDescent="0.25">
      <c r="C3050">
        <v>15</v>
      </c>
      <c r="D3050" s="109">
        <f>'COG-M'!P2891</f>
        <v>0</v>
      </c>
    </row>
    <row r="3051" spans="1:4" x14ac:dyDescent="0.25">
      <c r="C3051">
        <v>16</v>
      </c>
      <c r="D3051" s="109">
        <f>'COG-M'!P2892</f>
        <v>0</v>
      </c>
    </row>
    <row r="3052" spans="1:4" x14ac:dyDescent="0.25">
      <c r="C3052">
        <v>17</v>
      </c>
      <c r="D3052" s="109">
        <f>'COG-M'!P2893</f>
        <v>0</v>
      </c>
    </row>
    <row r="3053" spans="1:4" x14ac:dyDescent="0.25">
      <c r="C3053">
        <v>25</v>
      </c>
      <c r="D3053" s="109">
        <f>'COG-M'!P2894</f>
        <v>0</v>
      </c>
    </row>
    <row r="3054" spans="1:4" x14ac:dyDescent="0.25">
      <c r="C3054">
        <v>26</v>
      </c>
      <c r="D3054" s="109">
        <f>'COG-M'!P2895</f>
        <v>0</v>
      </c>
    </row>
    <row r="3055" spans="1:4" x14ac:dyDescent="0.25">
      <c r="C3055">
        <v>27</v>
      </c>
      <c r="D3055" s="109">
        <f>'COG-M'!P2896</f>
        <v>0</v>
      </c>
    </row>
    <row r="3056" spans="1:4" x14ac:dyDescent="0.25">
      <c r="A3056">
        <v>853</v>
      </c>
      <c r="B3056" t="s">
        <v>398</v>
      </c>
      <c r="C3056">
        <v>11</v>
      </c>
      <c r="D3056" s="109">
        <f>'COG-M'!P2897</f>
        <v>0</v>
      </c>
    </row>
    <row r="3057" spans="1:4" x14ac:dyDescent="0.25">
      <c r="C3057">
        <v>12</v>
      </c>
      <c r="D3057" s="109">
        <f>'COG-M'!P2898</f>
        <v>0</v>
      </c>
    </row>
    <row r="3058" spans="1:4" x14ac:dyDescent="0.25">
      <c r="C3058">
        <v>13</v>
      </c>
      <c r="D3058" s="109">
        <f>'COG-M'!P2899</f>
        <v>0</v>
      </c>
    </row>
    <row r="3059" spans="1:4" x14ac:dyDescent="0.25">
      <c r="C3059">
        <v>14</v>
      </c>
      <c r="D3059" s="109">
        <f>'COG-M'!P2900</f>
        <v>0</v>
      </c>
    </row>
    <row r="3060" spans="1:4" x14ac:dyDescent="0.25">
      <c r="C3060">
        <v>15</v>
      </c>
      <c r="D3060" s="109">
        <f>'COG-M'!P2901</f>
        <v>0</v>
      </c>
    </row>
    <row r="3061" spans="1:4" x14ac:dyDescent="0.25">
      <c r="C3061">
        <v>16</v>
      </c>
      <c r="D3061" s="109">
        <f>'COG-M'!P2902</f>
        <v>0</v>
      </c>
    </row>
    <row r="3062" spans="1:4" x14ac:dyDescent="0.25">
      <c r="C3062">
        <v>17</v>
      </c>
      <c r="D3062" s="109">
        <f>'COG-M'!P2903</f>
        <v>0</v>
      </c>
    </row>
    <row r="3063" spans="1:4" x14ac:dyDescent="0.25">
      <c r="C3063">
        <v>25</v>
      </c>
      <c r="D3063" s="109">
        <f>'COG-M'!P2904</f>
        <v>0</v>
      </c>
    </row>
    <row r="3064" spans="1:4" x14ac:dyDescent="0.25">
      <c r="C3064">
        <v>26</v>
      </c>
      <c r="D3064" s="109">
        <f>'COG-M'!P2905</f>
        <v>0</v>
      </c>
    </row>
    <row r="3065" spans="1:4" x14ac:dyDescent="0.25">
      <c r="C3065">
        <v>27</v>
      </c>
      <c r="D3065" s="109">
        <f>'COG-M'!P2906</f>
        <v>0</v>
      </c>
    </row>
    <row r="3066" spans="1:4" x14ac:dyDescent="0.25">
      <c r="A3066">
        <v>9000</v>
      </c>
      <c r="B3066" t="s">
        <v>399</v>
      </c>
      <c r="D3066" s="109">
        <f>'COG-M'!P2907</f>
        <v>22980300</v>
      </c>
    </row>
    <row r="3067" spans="1:4" x14ac:dyDescent="0.25">
      <c r="A3067">
        <v>9100</v>
      </c>
      <c r="B3067" t="s">
        <v>400</v>
      </c>
      <c r="D3067" s="109">
        <f>'COG-M'!P2908</f>
        <v>5280300</v>
      </c>
    </row>
    <row r="3068" spans="1:4" x14ac:dyDescent="0.25">
      <c r="A3068">
        <v>911</v>
      </c>
      <c r="B3068" t="s">
        <v>401</v>
      </c>
      <c r="C3068">
        <v>11</v>
      </c>
      <c r="D3068" s="109">
        <f>'COG-M'!P2909</f>
        <v>0</v>
      </c>
    </row>
    <row r="3069" spans="1:4" x14ac:dyDescent="0.25">
      <c r="C3069">
        <v>12</v>
      </c>
      <c r="D3069" s="109">
        <f>'COG-M'!P2910</f>
        <v>0</v>
      </c>
    </row>
    <row r="3070" spans="1:4" x14ac:dyDescent="0.25">
      <c r="C3070">
        <v>13</v>
      </c>
      <c r="D3070" s="109">
        <f>'COG-M'!P2911</f>
        <v>0</v>
      </c>
    </row>
    <row r="3071" spans="1:4" x14ac:dyDescent="0.25">
      <c r="C3071">
        <v>14</v>
      </c>
      <c r="D3071" s="109">
        <f>'COG-M'!P2912</f>
        <v>0</v>
      </c>
    </row>
    <row r="3072" spans="1:4" x14ac:dyDescent="0.25">
      <c r="C3072">
        <v>15</v>
      </c>
      <c r="D3072" s="109">
        <f>'COG-M'!P2913</f>
        <v>0</v>
      </c>
    </row>
    <row r="3073" spans="1:4" x14ac:dyDescent="0.25">
      <c r="C3073">
        <v>16</v>
      </c>
      <c r="D3073" s="109">
        <f>'COG-M'!P2914</f>
        <v>0</v>
      </c>
    </row>
    <row r="3074" spans="1:4" x14ac:dyDescent="0.25">
      <c r="C3074">
        <v>17</v>
      </c>
      <c r="D3074" s="109">
        <f>'COG-M'!P2915</f>
        <v>0</v>
      </c>
    </row>
    <row r="3075" spans="1:4" x14ac:dyDescent="0.25">
      <c r="C3075">
        <v>25</v>
      </c>
      <c r="D3075" s="109">
        <f>'COG-M'!P2916</f>
        <v>5280300</v>
      </c>
    </row>
    <row r="3076" spans="1:4" x14ac:dyDescent="0.25">
      <c r="C3076">
        <v>26</v>
      </c>
      <c r="D3076" s="109">
        <f>'COG-M'!P2917</f>
        <v>0</v>
      </c>
    </row>
    <row r="3077" spans="1:4" x14ac:dyDescent="0.25">
      <c r="C3077">
        <v>27</v>
      </c>
      <c r="D3077" s="109">
        <f>'COG-M'!P2918</f>
        <v>0</v>
      </c>
    </row>
    <row r="3078" spans="1:4" x14ac:dyDescent="0.25">
      <c r="A3078">
        <v>912</v>
      </c>
      <c r="B3078" t="s">
        <v>402</v>
      </c>
      <c r="C3078">
        <v>11</v>
      </c>
      <c r="D3078" s="109">
        <f>'COG-M'!P2919</f>
        <v>0</v>
      </c>
    </row>
    <row r="3079" spans="1:4" x14ac:dyDescent="0.25">
      <c r="C3079">
        <v>12</v>
      </c>
      <c r="D3079" s="109">
        <f>'COG-M'!P2920</f>
        <v>0</v>
      </c>
    </row>
    <row r="3080" spans="1:4" x14ac:dyDescent="0.25">
      <c r="C3080">
        <v>13</v>
      </c>
      <c r="D3080" s="109">
        <f>'COG-M'!P2921</f>
        <v>0</v>
      </c>
    </row>
    <row r="3081" spans="1:4" x14ac:dyDescent="0.25">
      <c r="C3081">
        <v>14</v>
      </c>
      <c r="D3081" s="109">
        <f>'COG-M'!P2922</f>
        <v>0</v>
      </c>
    </row>
    <row r="3082" spans="1:4" x14ac:dyDescent="0.25">
      <c r="C3082">
        <v>15</v>
      </c>
      <c r="D3082" s="109">
        <f>'COG-M'!P2923</f>
        <v>0</v>
      </c>
    </row>
    <row r="3083" spans="1:4" x14ac:dyDescent="0.25">
      <c r="C3083">
        <v>16</v>
      </c>
      <c r="D3083" s="109">
        <f>'COG-M'!P2924</f>
        <v>0</v>
      </c>
    </row>
    <row r="3084" spans="1:4" x14ac:dyDescent="0.25">
      <c r="C3084">
        <v>17</v>
      </c>
      <c r="D3084" s="109">
        <f>'COG-M'!P2925</f>
        <v>0</v>
      </c>
    </row>
    <row r="3085" spans="1:4" x14ac:dyDescent="0.25">
      <c r="C3085">
        <v>25</v>
      </c>
      <c r="D3085" s="109">
        <f>'COG-M'!P2926</f>
        <v>0</v>
      </c>
    </row>
    <row r="3086" spans="1:4" x14ac:dyDescent="0.25">
      <c r="C3086">
        <v>26</v>
      </c>
      <c r="D3086" s="109">
        <f>'COG-M'!P2927</f>
        <v>0</v>
      </c>
    </row>
    <row r="3087" spans="1:4" x14ac:dyDescent="0.25">
      <c r="C3087">
        <v>27</v>
      </c>
      <c r="D3087" s="109">
        <f>'COG-M'!P2928</f>
        <v>0</v>
      </c>
    </row>
    <row r="3088" spans="1:4" x14ac:dyDescent="0.25">
      <c r="A3088">
        <v>913</v>
      </c>
      <c r="B3088" t="s">
        <v>403</v>
      </c>
      <c r="C3088">
        <v>11</v>
      </c>
      <c r="D3088" s="109">
        <f>'COG-M'!P2929</f>
        <v>0</v>
      </c>
    </row>
    <row r="3089" spans="1:4" x14ac:dyDescent="0.25">
      <c r="C3089">
        <v>12</v>
      </c>
      <c r="D3089" s="109">
        <f>'COG-M'!P2930</f>
        <v>0</v>
      </c>
    </row>
    <row r="3090" spans="1:4" x14ac:dyDescent="0.25">
      <c r="C3090">
        <v>13</v>
      </c>
      <c r="D3090" s="109">
        <f>'COG-M'!P2931</f>
        <v>0</v>
      </c>
    </row>
    <row r="3091" spans="1:4" x14ac:dyDescent="0.25">
      <c r="C3091">
        <v>14</v>
      </c>
      <c r="D3091" s="109">
        <f>'COG-M'!P2932</f>
        <v>0</v>
      </c>
    </row>
    <row r="3092" spans="1:4" x14ac:dyDescent="0.25">
      <c r="C3092">
        <v>15</v>
      </c>
      <c r="D3092" s="109">
        <f>'COG-M'!P2933</f>
        <v>0</v>
      </c>
    </row>
    <row r="3093" spans="1:4" x14ac:dyDescent="0.25">
      <c r="C3093">
        <v>16</v>
      </c>
      <c r="D3093" s="109">
        <f>'COG-M'!P2934</f>
        <v>0</v>
      </c>
    </row>
    <row r="3094" spans="1:4" x14ac:dyDescent="0.25">
      <c r="C3094">
        <v>17</v>
      </c>
      <c r="D3094" s="109">
        <f>'COG-M'!P2935</f>
        <v>0</v>
      </c>
    </row>
    <row r="3095" spans="1:4" x14ac:dyDescent="0.25">
      <c r="C3095">
        <v>25</v>
      </c>
      <c r="D3095" s="109">
        <f>'COG-M'!P2936</f>
        <v>0</v>
      </c>
    </row>
    <row r="3096" spans="1:4" x14ac:dyDescent="0.25">
      <c r="C3096">
        <v>26</v>
      </c>
      <c r="D3096" s="109">
        <f>'COG-M'!P2937</f>
        <v>0</v>
      </c>
    </row>
    <row r="3097" spans="1:4" x14ac:dyDescent="0.25">
      <c r="C3097">
        <v>27</v>
      </c>
      <c r="D3097" s="109">
        <f>'COG-M'!P2938</f>
        <v>0</v>
      </c>
    </row>
    <row r="3098" spans="1:4" x14ac:dyDescent="0.25">
      <c r="A3098">
        <v>914</v>
      </c>
      <c r="B3098" t="s">
        <v>404</v>
      </c>
      <c r="D3098" s="109">
        <f>'COG-M'!P2939</f>
        <v>0</v>
      </c>
    </row>
    <row r="3099" spans="1:4" x14ac:dyDescent="0.25">
      <c r="A3099">
        <v>915</v>
      </c>
      <c r="B3099" t="s">
        <v>405</v>
      </c>
      <c r="D3099" s="109">
        <f>'COG-M'!P2940</f>
        <v>0</v>
      </c>
    </row>
    <row r="3100" spans="1:4" x14ac:dyDescent="0.25">
      <c r="A3100">
        <v>916</v>
      </c>
      <c r="B3100" t="s">
        <v>406</v>
      </c>
      <c r="D3100" s="109">
        <f>'COG-M'!P2941</f>
        <v>0</v>
      </c>
    </row>
    <row r="3101" spans="1:4" x14ac:dyDescent="0.25">
      <c r="A3101">
        <v>917</v>
      </c>
      <c r="B3101" t="s">
        <v>407</v>
      </c>
      <c r="D3101" s="109">
        <f>'COG-M'!P2942</f>
        <v>0</v>
      </c>
    </row>
    <row r="3102" spans="1:4" x14ac:dyDescent="0.25">
      <c r="A3102">
        <v>918</v>
      </c>
      <c r="B3102" t="s">
        <v>408</v>
      </c>
      <c r="D3102" s="109">
        <f>'COG-M'!P2943</f>
        <v>0</v>
      </c>
    </row>
    <row r="3103" spans="1:4" x14ac:dyDescent="0.25">
      <c r="A3103">
        <v>9200</v>
      </c>
      <c r="B3103" t="s">
        <v>409</v>
      </c>
      <c r="D3103" s="109">
        <f>'COG-M'!P2944</f>
        <v>1500000</v>
      </c>
    </row>
    <row r="3104" spans="1:4" x14ac:dyDescent="0.25">
      <c r="A3104">
        <v>921</v>
      </c>
      <c r="B3104" t="s">
        <v>625</v>
      </c>
      <c r="C3104">
        <v>11</v>
      </c>
      <c r="D3104" s="109">
        <f>'COG-M'!P2945</f>
        <v>0</v>
      </c>
    </row>
    <row r="3105" spans="1:4" x14ac:dyDescent="0.25">
      <c r="C3105">
        <v>12</v>
      </c>
      <c r="D3105" s="109">
        <f>'COG-M'!P2946</f>
        <v>0</v>
      </c>
    </row>
    <row r="3106" spans="1:4" x14ac:dyDescent="0.25">
      <c r="C3106">
        <v>13</v>
      </c>
      <c r="D3106" s="109">
        <f>'COG-M'!P2947</f>
        <v>0</v>
      </c>
    </row>
    <row r="3107" spans="1:4" x14ac:dyDescent="0.25">
      <c r="C3107">
        <v>14</v>
      </c>
      <c r="D3107" s="109">
        <f>'COG-M'!P2948</f>
        <v>0</v>
      </c>
    </row>
    <row r="3108" spans="1:4" x14ac:dyDescent="0.25">
      <c r="C3108">
        <v>15</v>
      </c>
      <c r="D3108" s="109">
        <f>'COG-M'!P2949</f>
        <v>0</v>
      </c>
    </row>
    <row r="3109" spans="1:4" x14ac:dyDescent="0.25">
      <c r="C3109">
        <v>16</v>
      </c>
      <c r="D3109" s="109">
        <f>'COG-M'!P2950</f>
        <v>0</v>
      </c>
    </row>
    <row r="3110" spans="1:4" x14ac:dyDescent="0.25">
      <c r="C3110">
        <v>17</v>
      </c>
      <c r="D3110" s="109">
        <f>'COG-M'!P2951</f>
        <v>0</v>
      </c>
    </row>
    <row r="3111" spans="1:4" x14ac:dyDescent="0.25">
      <c r="C3111">
        <v>25</v>
      </c>
      <c r="D3111" s="109">
        <f>'COG-M'!P2952</f>
        <v>1500000</v>
      </c>
    </row>
    <row r="3112" spans="1:4" x14ac:dyDescent="0.25">
      <c r="C3112">
        <v>26</v>
      </c>
      <c r="D3112" s="109">
        <f>'COG-M'!P2953</f>
        <v>0</v>
      </c>
    </row>
    <row r="3113" spans="1:4" x14ac:dyDescent="0.25">
      <c r="C3113">
        <v>27</v>
      </c>
      <c r="D3113" s="109">
        <f>'COG-M'!P2954</f>
        <v>0</v>
      </c>
    </row>
    <row r="3114" spans="1:4" x14ac:dyDescent="0.25">
      <c r="A3114">
        <v>922</v>
      </c>
      <c r="B3114" t="s">
        <v>410</v>
      </c>
      <c r="C3114">
        <v>11</v>
      </c>
      <c r="D3114" s="109">
        <f>'COG-M'!P2955</f>
        <v>0</v>
      </c>
    </row>
    <row r="3115" spans="1:4" x14ac:dyDescent="0.25">
      <c r="C3115">
        <v>12</v>
      </c>
      <c r="D3115" s="109">
        <f>'COG-M'!P2956</f>
        <v>0</v>
      </c>
    </row>
    <row r="3116" spans="1:4" x14ac:dyDescent="0.25">
      <c r="C3116">
        <v>13</v>
      </c>
      <c r="D3116" s="109">
        <f>'COG-M'!P2957</f>
        <v>0</v>
      </c>
    </row>
    <row r="3117" spans="1:4" x14ac:dyDescent="0.25">
      <c r="C3117">
        <v>14</v>
      </c>
      <c r="D3117" s="109">
        <f>'COG-M'!P2958</f>
        <v>0</v>
      </c>
    </row>
    <row r="3118" spans="1:4" x14ac:dyDescent="0.25">
      <c r="C3118">
        <v>15</v>
      </c>
      <c r="D3118" s="109">
        <f>'COG-M'!P2959</f>
        <v>0</v>
      </c>
    </row>
    <row r="3119" spans="1:4" x14ac:dyDescent="0.25">
      <c r="C3119">
        <v>16</v>
      </c>
      <c r="D3119" s="109">
        <f>'COG-M'!P2960</f>
        <v>0</v>
      </c>
    </row>
    <row r="3120" spans="1:4" x14ac:dyDescent="0.25">
      <c r="C3120">
        <v>17</v>
      </c>
      <c r="D3120" s="109">
        <f>'COG-M'!P2961</f>
        <v>0</v>
      </c>
    </row>
    <row r="3121" spans="1:4" x14ac:dyDescent="0.25">
      <c r="C3121">
        <v>25</v>
      </c>
      <c r="D3121" s="109">
        <f>'COG-M'!P2962</f>
        <v>0</v>
      </c>
    </row>
    <row r="3122" spans="1:4" x14ac:dyDescent="0.25">
      <c r="C3122">
        <v>26</v>
      </c>
      <c r="D3122" s="109">
        <f>'COG-M'!P2963</f>
        <v>0</v>
      </c>
    </row>
    <row r="3123" spans="1:4" x14ac:dyDescent="0.25">
      <c r="C3123">
        <v>27</v>
      </c>
      <c r="D3123" s="109">
        <f>'COG-M'!P2964</f>
        <v>0</v>
      </c>
    </row>
    <row r="3124" spans="1:4" x14ac:dyDescent="0.25">
      <c r="A3124">
        <v>923</v>
      </c>
      <c r="B3124" t="s">
        <v>411</v>
      </c>
      <c r="C3124">
        <v>11</v>
      </c>
      <c r="D3124" s="109">
        <f>'COG-M'!P2965</f>
        <v>0</v>
      </c>
    </row>
    <row r="3125" spans="1:4" x14ac:dyDescent="0.25">
      <c r="C3125">
        <v>12</v>
      </c>
      <c r="D3125" s="109">
        <f>'COG-M'!P2966</f>
        <v>0</v>
      </c>
    </row>
    <row r="3126" spans="1:4" x14ac:dyDescent="0.25">
      <c r="C3126">
        <v>13</v>
      </c>
      <c r="D3126" s="109">
        <f>'COG-M'!P2967</f>
        <v>0</v>
      </c>
    </row>
    <row r="3127" spans="1:4" x14ac:dyDescent="0.25">
      <c r="C3127">
        <v>14</v>
      </c>
      <c r="D3127" s="109">
        <f>'COG-M'!P2968</f>
        <v>0</v>
      </c>
    </row>
    <row r="3128" spans="1:4" x14ac:dyDescent="0.25">
      <c r="C3128">
        <v>15</v>
      </c>
      <c r="D3128" s="109">
        <f>'COG-M'!P2969</f>
        <v>0</v>
      </c>
    </row>
    <row r="3129" spans="1:4" x14ac:dyDescent="0.25">
      <c r="C3129">
        <v>16</v>
      </c>
      <c r="D3129" s="109">
        <f>'COG-M'!P2970</f>
        <v>0</v>
      </c>
    </row>
    <row r="3130" spans="1:4" x14ac:dyDescent="0.25">
      <c r="C3130">
        <v>17</v>
      </c>
      <c r="D3130" s="109">
        <f>'COG-M'!P2971</f>
        <v>0</v>
      </c>
    </row>
    <row r="3131" spans="1:4" x14ac:dyDescent="0.25">
      <c r="C3131">
        <v>25</v>
      </c>
      <c r="D3131" s="109">
        <f>'COG-M'!P2972</f>
        <v>0</v>
      </c>
    </row>
    <row r="3132" spans="1:4" x14ac:dyDescent="0.25">
      <c r="C3132">
        <v>26</v>
      </c>
      <c r="D3132" s="109">
        <f>'COG-M'!P2973</f>
        <v>0</v>
      </c>
    </row>
    <row r="3133" spans="1:4" x14ac:dyDescent="0.25">
      <c r="C3133">
        <v>27</v>
      </c>
      <c r="D3133" s="109">
        <f>'COG-M'!P2974</f>
        <v>0</v>
      </c>
    </row>
    <row r="3134" spans="1:4" x14ac:dyDescent="0.25">
      <c r="A3134">
        <v>924</v>
      </c>
      <c r="B3134" t="s">
        <v>412</v>
      </c>
      <c r="D3134" s="109">
        <f>'COG-M'!P2975</f>
        <v>0</v>
      </c>
    </row>
    <row r="3135" spans="1:4" x14ac:dyDescent="0.25">
      <c r="A3135">
        <v>925</v>
      </c>
      <c r="B3135" t="s">
        <v>413</v>
      </c>
      <c r="D3135" s="109">
        <f>'COG-M'!P2976</f>
        <v>0</v>
      </c>
    </row>
    <row r="3136" spans="1:4" x14ac:dyDescent="0.25">
      <c r="A3136">
        <v>926</v>
      </c>
      <c r="B3136" t="s">
        <v>414</v>
      </c>
      <c r="D3136" s="109">
        <f>'COG-M'!P2977</f>
        <v>0</v>
      </c>
    </row>
    <row r="3137" spans="1:4" x14ac:dyDescent="0.25">
      <c r="A3137">
        <v>927</v>
      </c>
      <c r="B3137" t="s">
        <v>415</v>
      </c>
      <c r="D3137" s="109">
        <f>'COG-M'!P2978</f>
        <v>0</v>
      </c>
    </row>
    <row r="3138" spans="1:4" x14ac:dyDescent="0.25">
      <c r="A3138">
        <v>928</v>
      </c>
      <c r="B3138" t="s">
        <v>416</v>
      </c>
      <c r="D3138" s="109">
        <f>'COG-M'!P2979</f>
        <v>0</v>
      </c>
    </row>
    <row r="3139" spans="1:4" x14ac:dyDescent="0.25">
      <c r="A3139">
        <v>9300</v>
      </c>
      <c r="B3139" t="s">
        <v>417</v>
      </c>
      <c r="D3139" s="109">
        <f>'COG-M'!P2980</f>
        <v>0</v>
      </c>
    </row>
    <row r="3140" spans="1:4" x14ac:dyDescent="0.25">
      <c r="A3140">
        <v>931</v>
      </c>
      <c r="B3140" t="s">
        <v>418</v>
      </c>
      <c r="C3140">
        <v>11</v>
      </c>
      <c r="D3140" s="109">
        <f>'COG-M'!P2981</f>
        <v>0</v>
      </c>
    </row>
    <row r="3141" spans="1:4" x14ac:dyDescent="0.25">
      <c r="C3141">
        <v>12</v>
      </c>
      <c r="D3141" s="109">
        <f>'COG-M'!P2982</f>
        <v>0</v>
      </c>
    </row>
    <row r="3142" spans="1:4" x14ac:dyDescent="0.25">
      <c r="C3142">
        <v>13</v>
      </c>
      <c r="D3142" s="109">
        <f>'COG-M'!P2983</f>
        <v>0</v>
      </c>
    </row>
    <row r="3143" spans="1:4" x14ac:dyDescent="0.25">
      <c r="C3143">
        <v>14</v>
      </c>
      <c r="D3143" s="109">
        <f>'COG-M'!P2984</f>
        <v>0</v>
      </c>
    </row>
    <row r="3144" spans="1:4" x14ac:dyDescent="0.25">
      <c r="C3144">
        <v>15</v>
      </c>
      <c r="D3144" s="109">
        <f>'COG-M'!P2985</f>
        <v>0</v>
      </c>
    </row>
    <row r="3145" spans="1:4" x14ac:dyDescent="0.25">
      <c r="C3145">
        <v>16</v>
      </c>
      <c r="D3145" s="109">
        <f>'COG-M'!P2986</f>
        <v>0</v>
      </c>
    </row>
    <row r="3146" spans="1:4" x14ac:dyDescent="0.25">
      <c r="C3146">
        <v>17</v>
      </c>
      <c r="D3146" s="109">
        <f>'COG-M'!P2987</f>
        <v>0</v>
      </c>
    </row>
    <row r="3147" spans="1:4" x14ac:dyDescent="0.25">
      <c r="C3147">
        <v>25</v>
      </c>
      <c r="D3147" s="109">
        <f>'COG-M'!P2988</f>
        <v>0</v>
      </c>
    </row>
    <row r="3148" spans="1:4" x14ac:dyDescent="0.25">
      <c r="C3148">
        <v>26</v>
      </c>
      <c r="D3148" s="109">
        <f>'COG-M'!P2989</f>
        <v>0</v>
      </c>
    </row>
    <row r="3149" spans="1:4" x14ac:dyDescent="0.25">
      <c r="C3149">
        <v>27</v>
      </c>
      <c r="D3149" s="109">
        <f>'COG-M'!P2990</f>
        <v>0</v>
      </c>
    </row>
    <row r="3150" spans="1:4" x14ac:dyDescent="0.25">
      <c r="A3150">
        <v>932</v>
      </c>
      <c r="B3150" t="s">
        <v>419</v>
      </c>
      <c r="D3150" s="109">
        <f>'COG-M'!P2991</f>
        <v>0</v>
      </c>
    </row>
    <row r="3151" spans="1:4" x14ac:dyDescent="0.25">
      <c r="A3151">
        <v>9400</v>
      </c>
      <c r="B3151" t="s">
        <v>420</v>
      </c>
      <c r="D3151" s="109">
        <f>'COG-M'!P2992</f>
        <v>0</v>
      </c>
    </row>
    <row r="3152" spans="1:4" x14ac:dyDescent="0.25">
      <c r="A3152">
        <v>941</v>
      </c>
      <c r="B3152" t="s">
        <v>421</v>
      </c>
      <c r="C3152">
        <v>11</v>
      </c>
      <c r="D3152" s="109">
        <f>'COG-M'!P2993</f>
        <v>0</v>
      </c>
    </row>
    <row r="3153" spans="1:4" x14ac:dyDescent="0.25">
      <c r="C3153">
        <v>12</v>
      </c>
      <c r="D3153" s="109">
        <f>'COG-M'!P2994</f>
        <v>0</v>
      </c>
    </row>
    <row r="3154" spans="1:4" x14ac:dyDescent="0.25">
      <c r="C3154">
        <v>13</v>
      </c>
      <c r="D3154" s="109">
        <f>'COG-M'!P2995</f>
        <v>0</v>
      </c>
    </row>
    <row r="3155" spans="1:4" x14ac:dyDescent="0.25">
      <c r="C3155">
        <v>14</v>
      </c>
      <c r="D3155" s="109">
        <f>'COG-M'!P2996</f>
        <v>0</v>
      </c>
    </row>
    <row r="3156" spans="1:4" x14ac:dyDescent="0.25">
      <c r="C3156">
        <v>15</v>
      </c>
      <c r="D3156" s="109">
        <f>'COG-M'!P2997</f>
        <v>0</v>
      </c>
    </row>
    <row r="3157" spans="1:4" x14ac:dyDescent="0.25">
      <c r="C3157">
        <v>16</v>
      </c>
      <c r="D3157" s="109">
        <f>'COG-M'!P2998</f>
        <v>0</v>
      </c>
    </row>
    <row r="3158" spans="1:4" x14ac:dyDescent="0.25">
      <c r="C3158">
        <v>17</v>
      </c>
      <c r="D3158" s="109">
        <f>'COG-M'!P2999</f>
        <v>0</v>
      </c>
    </row>
    <row r="3159" spans="1:4" x14ac:dyDescent="0.25">
      <c r="C3159">
        <v>25</v>
      </c>
      <c r="D3159" s="109">
        <f>'COG-M'!P3000</f>
        <v>0</v>
      </c>
    </row>
    <row r="3160" spans="1:4" x14ac:dyDescent="0.25">
      <c r="C3160">
        <v>26</v>
      </c>
      <c r="D3160" s="109">
        <f>'COG-M'!P3001</f>
        <v>0</v>
      </c>
    </row>
    <row r="3161" spans="1:4" x14ac:dyDescent="0.25">
      <c r="C3161">
        <v>27</v>
      </c>
      <c r="D3161" s="109">
        <f>'COG-M'!P3002</f>
        <v>0</v>
      </c>
    </row>
    <row r="3162" spans="1:4" x14ac:dyDescent="0.25">
      <c r="A3162">
        <v>942</v>
      </c>
      <c r="B3162" t="s">
        <v>422</v>
      </c>
      <c r="D3162" s="109">
        <f>'COG-M'!P3003</f>
        <v>0</v>
      </c>
    </row>
    <row r="3163" spans="1:4" x14ac:dyDescent="0.25">
      <c r="A3163">
        <v>9500</v>
      </c>
      <c r="B3163" t="s">
        <v>423</v>
      </c>
      <c r="D3163" s="109">
        <f>'COG-M'!P3004</f>
        <v>0</v>
      </c>
    </row>
    <row r="3164" spans="1:4" x14ac:dyDescent="0.25">
      <c r="A3164">
        <v>951</v>
      </c>
      <c r="B3164" t="s">
        <v>424</v>
      </c>
      <c r="C3164">
        <v>11</v>
      </c>
      <c r="D3164" s="109">
        <f>'COG-M'!P3005</f>
        <v>0</v>
      </c>
    </row>
    <row r="3165" spans="1:4" x14ac:dyDescent="0.25">
      <c r="C3165">
        <v>12</v>
      </c>
      <c r="D3165" s="109">
        <f>'COG-M'!P3006</f>
        <v>0</v>
      </c>
    </row>
    <row r="3166" spans="1:4" x14ac:dyDescent="0.25">
      <c r="C3166">
        <v>13</v>
      </c>
      <c r="D3166" s="109">
        <f>'COG-M'!P3007</f>
        <v>0</v>
      </c>
    </row>
    <row r="3167" spans="1:4" x14ac:dyDescent="0.25">
      <c r="C3167">
        <v>14</v>
      </c>
      <c r="D3167" s="109">
        <f>'COG-M'!P3008</f>
        <v>0</v>
      </c>
    </row>
    <row r="3168" spans="1:4" x14ac:dyDescent="0.25">
      <c r="C3168">
        <v>15</v>
      </c>
      <c r="D3168" s="109">
        <f>'COG-M'!P3009</f>
        <v>0</v>
      </c>
    </row>
    <row r="3169" spans="1:4" x14ac:dyDescent="0.25">
      <c r="C3169">
        <v>16</v>
      </c>
      <c r="D3169" s="109">
        <f>'COG-M'!P3010</f>
        <v>0</v>
      </c>
    </row>
    <row r="3170" spans="1:4" x14ac:dyDescent="0.25">
      <c r="C3170">
        <v>17</v>
      </c>
      <c r="D3170" s="109">
        <f>'COG-M'!P3011</f>
        <v>0</v>
      </c>
    </row>
    <row r="3171" spans="1:4" x14ac:dyDescent="0.25">
      <c r="C3171">
        <v>25</v>
      </c>
      <c r="D3171" s="109">
        <f>'COG-M'!P3012</f>
        <v>0</v>
      </c>
    </row>
    <row r="3172" spans="1:4" x14ac:dyDescent="0.25">
      <c r="C3172">
        <v>26</v>
      </c>
      <c r="D3172" s="109">
        <f>'COG-M'!P3013</f>
        <v>0</v>
      </c>
    </row>
    <row r="3173" spans="1:4" x14ac:dyDescent="0.25">
      <c r="C3173">
        <v>27</v>
      </c>
      <c r="D3173" s="109">
        <f>'COG-M'!P3014</f>
        <v>0</v>
      </c>
    </row>
    <row r="3174" spans="1:4" x14ac:dyDescent="0.25">
      <c r="A3174">
        <v>9600</v>
      </c>
      <c r="B3174" t="s">
        <v>425</v>
      </c>
      <c r="D3174" s="109">
        <f>'COG-M'!P3015</f>
        <v>0</v>
      </c>
    </row>
    <row r="3175" spans="1:4" x14ac:dyDescent="0.25">
      <c r="A3175">
        <v>961</v>
      </c>
      <c r="B3175" t="s">
        <v>426</v>
      </c>
      <c r="D3175" s="109">
        <f>'COG-M'!P3016</f>
        <v>0</v>
      </c>
    </row>
    <row r="3176" spans="1:4" x14ac:dyDescent="0.25">
      <c r="A3176">
        <v>962</v>
      </c>
      <c r="B3176" t="s">
        <v>427</v>
      </c>
      <c r="D3176" s="109">
        <f>'COG-M'!P3017</f>
        <v>0</v>
      </c>
    </row>
    <row r="3177" spans="1:4" x14ac:dyDescent="0.25">
      <c r="A3177">
        <v>9900</v>
      </c>
      <c r="B3177" t="s">
        <v>428</v>
      </c>
      <c r="D3177" s="109">
        <f>'COG-M'!P3018</f>
        <v>16200000</v>
      </c>
    </row>
    <row r="3178" spans="1:4" x14ac:dyDescent="0.25">
      <c r="A3178">
        <v>991</v>
      </c>
      <c r="B3178" t="s">
        <v>429</v>
      </c>
      <c r="C3178">
        <v>11</v>
      </c>
      <c r="D3178" s="109">
        <f>'COG-M'!P3019</f>
        <v>13676966</v>
      </c>
    </row>
    <row r="3179" spans="1:4" x14ac:dyDescent="0.25">
      <c r="C3179">
        <v>12</v>
      </c>
      <c r="D3179" s="109">
        <f>'COG-M'!P3020</f>
        <v>0</v>
      </c>
    </row>
    <row r="3180" spans="1:4" x14ac:dyDescent="0.25">
      <c r="C3180">
        <v>13</v>
      </c>
      <c r="D3180" s="109">
        <f>'COG-M'!P3021</f>
        <v>0</v>
      </c>
    </row>
    <row r="3181" spans="1:4" x14ac:dyDescent="0.25">
      <c r="C3181">
        <v>14</v>
      </c>
      <c r="D3181" s="109">
        <f>'COG-M'!P3022</f>
        <v>0</v>
      </c>
    </row>
    <row r="3182" spans="1:4" x14ac:dyDescent="0.25">
      <c r="C3182">
        <v>15</v>
      </c>
      <c r="D3182" s="109">
        <f>'COG-M'!P3023</f>
        <v>2523034</v>
      </c>
    </row>
    <row r="3183" spans="1:4" x14ac:dyDescent="0.25">
      <c r="C3183">
        <v>16</v>
      </c>
      <c r="D3183" s="109">
        <f>'COG-M'!P3024</f>
        <v>0</v>
      </c>
    </row>
    <row r="3184" spans="1:4" x14ac:dyDescent="0.25">
      <c r="C3184">
        <v>17</v>
      </c>
      <c r="D3184" s="109">
        <f>'COG-M'!P3025</f>
        <v>0</v>
      </c>
    </row>
    <row r="3185" spans="2:4" x14ac:dyDescent="0.25">
      <c r="C3185">
        <v>25</v>
      </c>
      <c r="D3185" s="109">
        <f>'COG-M'!P3026</f>
        <v>0</v>
      </c>
    </row>
    <row r="3186" spans="2:4" x14ac:dyDescent="0.25">
      <c r="C3186">
        <v>26</v>
      </c>
      <c r="D3186" s="109">
        <f>'COG-M'!P3027</f>
        <v>0</v>
      </c>
    </row>
    <row r="3187" spans="2:4" x14ac:dyDescent="0.25">
      <c r="C3187">
        <v>27</v>
      </c>
      <c r="D3187" s="109">
        <f>'COG-M'!P3028</f>
        <v>0</v>
      </c>
    </row>
    <row r="3188" spans="2:4" x14ac:dyDescent="0.25">
      <c r="B3188" t="s">
        <v>430</v>
      </c>
      <c r="D3188" s="109">
        <f>'COG-M'!P3029</f>
        <v>131327591</v>
      </c>
    </row>
    <row r="3189" spans="2:4" x14ac:dyDescent="0.25">
      <c r="B3189">
        <v>1</v>
      </c>
      <c r="C3189" t="s">
        <v>447</v>
      </c>
      <c r="D3189" s="109">
        <f>CF!C3</f>
        <v>83883438</v>
      </c>
    </row>
    <row r="3190" spans="2:4" x14ac:dyDescent="0.25">
      <c r="B3190">
        <v>11</v>
      </c>
      <c r="C3190" t="s">
        <v>723</v>
      </c>
      <c r="D3190" s="109">
        <f>CF!C4</f>
        <v>0</v>
      </c>
    </row>
    <row r="3191" spans="2:4" x14ac:dyDescent="0.25">
      <c r="B3191">
        <v>111</v>
      </c>
      <c r="C3191" t="s">
        <v>448</v>
      </c>
      <c r="D3191" s="109">
        <f>CF!C5</f>
        <v>0</v>
      </c>
    </row>
    <row r="3192" spans="2:4" x14ac:dyDescent="0.25">
      <c r="B3192">
        <v>112</v>
      </c>
      <c r="C3192" t="s">
        <v>449</v>
      </c>
      <c r="D3192" s="109">
        <f>CF!C6</f>
        <v>0</v>
      </c>
    </row>
    <row r="3193" spans="2:4" x14ac:dyDescent="0.25">
      <c r="B3193">
        <v>12</v>
      </c>
      <c r="C3193" t="s">
        <v>450</v>
      </c>
      <c r="D3193" s="109">
        <f>CF!C7</f>
        <v>0</v>
      </c>
    </row>
    <row r="3194" spans="2:4" x14ac:dyDescent="0.25">
      <c r="B3194">
        <v>121</v>
      </c>
      <c r="C3194" t="s">
        <v>629</v>
      </c>
      <c r="D3194" s="109">
        <f>CF!C8</f>
        <v>0</v>
      </c>
    </row>
    <row r="3195" spans="2:4" x14ac:dyDescent="0.25">
      <c r="B3195">
        <v>122</v>
      </c>
      <c r="C3195" t="s">
        <v>630</v>
      </c>
      <c r="D3195" s="109">
        <f>CF!C9</f>
        <v>0</v>
      </c>
    </row>
    <row r="3196" spans="2:4" x14ac:dyDescent="0.25">
      <c r="B3196">
        <v>123</v>
      </c>
      <c r="C3196" t="s">
        <v>631</v>
      </c>
      <c r="D3196" s="109">
        <f>CF!C10</f>
        <v>0</v>
      </c>
    </row>
    <row r="3197" spans="2:4" x14ac:dyDescent="0.25">
      <c r="B3197">
        <v>124</v>
      </c>
      <c r="C3197" t="s">
        <v>632</v>
      </c>
      <c r="D3197" s="109">
        <f>CF!C11</f>
        <v>0</v>
      </c>
    </row>
    <row r="3198" spans="2:4" x14ac:dyDescent="0.25">
      <c r="B3198">
        <v>13</v>
      </c>
      <c r="C3198" t="s">
        <v>451</v>
      </c>
      <c r="D3198" s="109">
        <f>CF!C12</f>
        <v>72527113</v>
      </c>
    </row>
    <row r="3199" spans="2:4" x14ac:dyDescent="0.25">
      <c r="B3199">
        <v>131</v>
      </c>
      <c r="C3199" t="s">
        <v>452</v>
      </c>
      <c r="D3199" s="109">
        <f>CF!C13</f>
        <v>72527113</v>
      </c>
    </row>
    <row r="3200" spans="2:4" x14ac:dyDescent="0.25">
      <c r="B3200">
        <v>132</v>
      </c>
      <c r="C3200" t="s">
        <v>633</v>
      </c>
      <c r="D3200" s="109">
        <f>CF!C14</f>
        <v>0</v>
      </c>
    </row>
    <row r="3201" spans="2:4" x14ac:dyDescent="0.25">
      <c r="B3201">
        <v>133</v>
      </c>
      <c r="C3201" t="s">
        <v>634</v>
      </c>
      <c r="D3201" s="109">
        <f>CF!C15</f>
        <v>0</v>
      </c>
    </row>
    <row r="3202" spans="2:4" x14ac:dyDescent="0.25">
      <c r="B3202">
        <v>134</v>
      </c>
      <c r="C3202" t="s">
        <v>635</v>
      </c>
      <c r="D3202" s="109">
        <f>CF!C16</f>
        <v>0</v>
      </c>
    </row>
    <row r="3203" spans="2:4" x14ac:dyDescent="0.25">
      <c r="B3203">
        <v>135</v>
      </c>
      <c r="C3203" t="s">
        <v>636</v>
      </c>
      <c r="D3203" s="109">
        <f>CF!C17</f>
        <v>0</v>
      </c>
    </row>
    <row r="3204" spans="2:4" x14ac:dyDescent="0.25">
      <c r="B3204">
        <v>136</v>
      </c>
      <c r="C3204" t="s">
        <v>637</v>
      </c>
      <c r="D3204" s="109">
        <f>CF!C18</f>
        <v>0</v>
      </c>
    </row>
    <row r="3205" spans="2:4" x14ac:dyDescent="0.25">
      <c r="B3205">
        <v>137</v>
      </c>
      <c r="C3205" t="s">
        <v>453</v>
      </c>
      <c r="D3205" s="109">
        <f>CF!C19</f>
        <v>0</v>
      </c>
    </row>
    <row r="3206" spans="2:4" x14ac:dyDescent="0.25">
      <c r="B3206">
        <v>138</v>
      </c>
      <c r="C3206" t="s">
        <v>454</v>
      </c>
      <c r="D3206" s="109">
        <f>CF!C20</f>
        <v>0</v>
      </c>
    </row>
    <row r="3207" spans="2:4" x14ac:dyDescent="0.25">
      <c r="B3207">
        <v>139</v>
      </c>
      <c r="C3207" t="s">
        <v>14</v>
      </c>
      <c r="D3207" s="109">
        <f>CF!C21</f>
        <v>0</v>
      </c>
    </row>
    <row r="3208" spans="2:4" x14ac:dyDescent="0.25">
      <c r="B3208">
        <v>14</v>
      </c>
      <c r="C3208" t="s">
        <v>455</v>
      </c>
      <c r="D3208" s="109">
        <f>CF!C22</f>
        <v>0</v>
      </c>
    </row>
    <row r="3209" spans="2:4" x14ac:dyDescent="0.25">
      <c r="B3209">
        <v>141</v>
      </c>
      <c r="C3209" t="s">
        <v>638</v>
      </c>
      <c r="D3209" s="109">
        <f>CF!C23</f>
        <v>0</v>
      </c>
    </row>
    <row r="3210" spans="2:4" x14ac:dyDescent="0.25">
      <c r="B3210">
        <v>15</v>
      </c>
      <c r="C3210" t="s">
        <v>456</v>
      </c>
      <c r="D3210" s="109">
        <f>CF!C24</f>
        <v>0</v>
      </c>
    </row>
    <row r="3211" spans="2:4" x14ac:dyDescent="0.25">
      <c r="B3211">
        <v>151</v>
      </c>
      <c r="C3211" t="s">
        <v>639</v>
      </c>
      <c r="D3211" s="109">
        <f>CF!C25</f>
        <v>0</v>
      </c>
    </row>
    <row r="3212" spans="2:4" x14ac:dyDescent="0.25">
      <c r="B3212">
        <v>152</v>
      </c>
      <c r="C3212" t="s">
        <v>640</v>
      </c>
      <c r="D3212" s="109">
        <f>CF!C26</f>
        <v>0</v>
      </c>
    </row>
    <row r="3213" spans="2:4" x14ac:dyDescent="0.25">
      <c r="B3213">
        <v>16</v>
      </c>
      <c r="C3213" t="s">
        <v>457</v>
      </c>
      <c r="D3213" s="109">
        <f>CF!C27</f>
        <v>0</v>
      </c>
    </row>
    <row r="3214" spans="2:4" x14ac:dyDescent="0.25">
      <c r="B3214">
        <v>161</v>
      </c>
      <c r="C3214" t="s">
        <v>458</v>
      </c>
      <c r="D3214" s="109">
        <f>CF!C28</f>
        <v>0</v>
      </c>
    </row>
    <row r="3215" spans="2:4" x14ac:dyDescent="0.25">
      <c r="B3215">
        <v>162</v>
      </c>
      <c r="C3215" t="s">
        <v>459</v>
      </c>
      <c r="D3215" s="109">
        <f>CF!C29</f>
        <v>0</v>
      </c>
    </row>
    <row r="3216" spans="2:4" x14ac:dyDescent="0.25">
      <c r="B3216">
        <v>163</v>
      </c>
      <c r="C3216" t="s">
        <v>641</v>
      </c>
      <c r="D3216" s="109">
        <f>CF!C30</f>
        <v>0</v>
      </c>
    </row>
    <row r="3217" spans="2:4" x14ac:dyDescent="0.25">
      <c r="B3217">
        <v>17</v>
      </c>
      <c r="C3217" t="s">
        <v>460</v>
      </c>
      <c r="D3217" s="109">
        <f>CF!C31</f>
        <v>11356325</v>
      </c>
    </row>
    <row r="3218" spans="2:4" x14ac:dyDescent="0.25">
      <c r="B3218">
        <v>171</v>
      </c>
      <c r="C3218" t="s">
        <v>461</v>
      </c>
      <c r="D3218" s="109">
        <f>CF!C32</f>
        <v>11356325</v>
      </c>
    </row>
    <row r="3219" spans="2:4" x14ac:dyDescent="0.25">
      <c r="B3219">
        <v>172</v>
      </c>
      <c r="C3219" t="s">
        <v>642</v>
      </c>
      <c r="D3219" s="109">
        <f>CF!C33</f>
        <v>0</v>
      </c>
    </row>
    <row r="3220" spans="2:4" x14ac:dyDescent="0.25">
      <c r="B3220">
        <v>173</v>
      </c>
      <c r="C3220" t="s">
        <v>643</v>
      </c>
      <c r="D3220" s="109">
        <f>CF!C34</f>
        <v>0</v>
      </c>
    </row>
    <row r="3221" spans="2:4" x14ac:dyDescent="0.25">
      <c r="B3221">
        <v>174</v>
      </c>
      <c r="C3221" t="s">
        <v>644</v>
      </c>
      <c r="D3221" s="109">
        <f>CF!C35</f>
        <v>0</v>
      </c>
    </row>
    <row r="3222" spans="2:4" x14ac:dyDescent="0.25">
      <c r="B3222">
        <v>18</v>
      </c>
      <c r="C3222" t="s">
        <v>194</v>
      </c>
      <c r="D3222" s="109">
        <f>CF!C36</f>
        <v>0</v>
      </c>
    </row>
    <row r="3223" spans="2:4" x14ac:dyDescent="0.25">
      <c r="B3223">
        <v>181</v>
      </c>
      <c r="C3223" t="s">
        <v>645</v>
      </c>
      <c r="D3223" s="109">
        <f>CF!C37</f>
        <v>0</v>
      </c>
    </row>
    <row r="3224" spans="2:4" x14ac:dyDescent="0.25">
      <c r="B3224">
        <v>182</v>
      </c>
      <c r="C3224" t="s">
        <v>646</v>
      </c>
      <c r="D3224" s="109">
        <f>CF!C38</f>
        <v>0</v>
      </c>
    </row>
    <row r="3225" spans="2:4" x14ac:dyDescent="0.25">
      <c r="B3225">
        <v>183</v>
      </c>
      <c r="C3225" t="s">
        <v>647</v>
      </c>
      <c r="D3225" s="109">
        <f>CF!C39</f>
        <v>0</v>
      </c>
    </row>
    <row r="3226" spans="2:4" x14ac:dyDescent="0.25">
      <c r="B3226">
        <v>184</v>
      </c>
      <c r="C3226" t="s">
        <v>648</v>
      </c>
      <c r="D3226" s="109">
        <f>CF!C40</f>
        <v>0</v>
      </c>
    </row>
    <row r="3227" spans="2:4" x14ac:dyDescent="0.25">
      <c r="B3227">
        <v>185</v>
      </c>
      <c r="C3227" t="s">
        <v>14</v>
      </c>
      <c r="D3227" s="109">
        <f>CF!C41</f>
        <v>0</v>
      </c>
    </row>
    <row r="3228" spans="2:4" x14ac:dyDescent="0.25">
      <c r="B3228">
        <v>2</v>
      </c>
      <c r="C3228" t="s">
        <v>462</v>
      </c>
      <c r="D3228" s="109">
        <f>CF!C42</f>
        <v>47444153</v>
      </c>
    </row>
    <row r="3229" spans="2:4" x14ac:dyDescent="0.25">
      <c r="B3229">
        <v>21</v>
      </c>
      <c r="C3229" t="s">
        <v>649</v>
      </c>
      <c r="D3229" s="109">
        <f>CF!C43</f>
        <v>0</v>
      </c>
    </row>
    <row r="3230" spans="2:4" x14ac:dyDescent="0.25">
      <c r="B3230">
        <v>211</v>
      </c>
      <c r="C3230" t="s">
        <v>650</v>
      </c>
      <c r="D3230" s="109">
        <f>CF!C44</f>
        <v>0</v>
      </c>
    </row>
    <row r="3231" spans="2:4" x14ac:dyDescent="0.25">
      <c r="B3231">
        <v>212</v>
      </c>
      <c r="C3231" t="s">
        <v>651</v>
      </c>
      <c r="D3231" s="109">
        <f>CF!C45</f>
        <v>0</v>
      </c>
    </row>
    <row r="3232" spans="2:4" x14ac:dyDescent="0.25">
      <c r="B3232">
        <v>213</v>
      </c>
      <c r="C3232" t="s">
        <v>652</v>
      </c>
      <c r="D3232" s="109">
        <f>CF!C46</f>
        <v>0</v>
      </c>
    </row>
    <row r="3233" spans="2:4" x14ac:dyDescent="0.25">
      <c r="B3233">
        <v>214</v>
      </c>
      <c r="C3233" t="s">
        <v>653</v>
      </c>
      <c r="D3233" s="109">
        <f>CF!C47</f>
        <v>0</v>
      </c>
    </row>
    <row r="3234" spans="2:4" x14ac:dyDescent="0.25">
      <c r="B3234">
        <v>215</v>
      </c>
      <c r="C3234" t="s">
        <v>654</v>
      </c>
      <c r="D3234" s="109">
        <f>CF!C48</f>
        <v>0</v>
      </c>
    </row>
    <row r="3235" spans="2:4" x14ac:dyDescent="0.25">
      <c r="B3235">
        <v>216</v>
      </c>
      <c r="C3235" t="s">
        <v>655</v>
      </c>
      <c r="D3235" s="109">
        <f>CF!C49</f>
        <v>0</v>
      </c>
    </row>
    <row r="3236" spans="2:4" x14ac:dyDescent="0.25">
      <c r="B3236">
        <v>22</v>
      </c>
      <c r="C3236" t="s">
        <v>463</v>
      </c>
      <c r="D3236" s="109">
        <f>CF!C50</f>
        <v>47444153</v>
      </c>
    </row>
    <row r="3237" spans="2:4" x14ac:dyDescent="0.25">
      <c r="B3237">
        <v>221</v>
      </c>
      <c r="C3237" t="s">
        <v>656</v>
      </c>
      <c r="D3237" s="109">
        <f>CF!C51</f>
        <v>47444153</v>
      </c>
    </row>
    <row r="3238" spans="2:4" x14ac:dyDescent="0.25">
      <c r="B3238">
        <v>222</v>
      </c>
      <c r="C3238" t="s">
        <v>657</v>
      </c>
      <c r="D3238" s="109">
        <f>CF!C52</f>
        <v>0</v>
      </c>
    </row>
    <row r="3239" spans="2:4" x14ac:dyDescent="0.25">
      <c r="B3239">
        <v>223</v>
      </c>
      <c r="C3239" t="s">
        <v>658</v>
      </c>
      <c r="D3239" s="109">
        <f>CF!C53</f>
        <v>0</v>
      </c>
    </row>
    <row r="3240" spans="2:4" x14ac:dyDescent="0.25">
      <c r="B3240">
        <v>224</v>
      </c>
      <c r="C3240" t="s">
        <v>659</v>
      </c>
      <c r="D3240" s="109">
        <f>CF!C54</f>
        <v>0</v>
      </c>
    </row>
    <row r="3241" spans="2:4" x14ac:dyDescent="0.25">
      <c r="B3241">
        <v>225</v>
      </c>
      <c r="C3241" t="s">
        <v>464</v>
      </c>
      <c r="D3241" s="109">
        <f>CF!C55</f>
        <v>0</v>
      </c>
    </row>
    <row r="3242" spans="2:4" x14ac:dyDescent="0.25">
      <c r="B3242">
        <v>226</v>
      </c>
      <c r="C3242" t="s">
        <v>660</v>
      </c>
      <c r="D3242" s="109">
        <f>CF!C56</f>
        <v>0</v>
      </c>
    </row>
    <row r="3243" spans="2:4" x14ac:dyDescent="0.25">
      <c r="B3243">
        <v>227</v>
      </c>
      <c r="C3243" t="s">
        <v>661</v>
      </c>
      <c r="D3243" s="109">
        <f>CF!C57</f>
        <v>0</v>
      </c>
    </row>
    <row r="3244" spans="2:4" x14ac:dyDescent="0.25">
      <c r="B3244">
        <v>23</v>
      </c>
      <c r="C3244" t="s">
        <v>465</v>
      </c>
      <c r="D3244" s="109">
        <f>CF!C58</f>
        <v>0</v>
      </c>
    </row>
    <row r="3245" spans="2:4" x14ac:dyDescent="0.25">
      <c r="B3245">
        <v>231</v>
      </c>
      <c r="C3245" t="s">
        <v>662</v>
      </c>
      <c r="D3245" s="109">
        <f>CF!C59</f>
        <v>0</v>
      </c>
    </row>
    <row r="3246" spans="2:4" x14ac:dyDescent="0.25">
      <c r="B3246">
        <v>232</v>
      </c>
      <c r="C3246" t="s">
        <v>663</v>
      </c>
      <c r="D3246" s="109">
        <f>CF!C60</f>
        <v>0</v>
      </c>
    </row>
    <row r="3247" spans="2:4" x14ac:dyDescent="0.25">
      <c r="B3247">
        <v>233</v>
      </c>
      <c r="C3247" t="s">
        <v>664</v>
      </c>
      <c r="D3247" s="109">
        <f>CF!C61</f>
        <v>0</v>
      </c>
    </row>
    <row r="3248" spans="2:4" x14ac:dyDescent="0.25">
      <c r="B3248">
        <v>234</v>
      </c>
      <c r="C3248" t="s">
        <v>665</v>
      </c>
      <c r="D3248" s="109">
        <f>CF!C62</f>
        <v>0</v>
      </c>
    </row>
    <row r="3249" spans="2:4" x14ac:dyDescent="0.25">
      <c r="B3249">
        <v>235</v>
      </c>
      <c r="C3249" t="s">
        <v>666</v>
      </c>
      <c r="D3249" s="109">
        <f>CF!C63</f>
        <v>0</v>
      </c>
    </row>
    <row r="3250" spans="2:4" x14ac:dyDescent="0.25">
      <c r="B3250">
        <v>24</v>
      </c>
      <c r="C3250" t="s">
        <v>466</v>
      </c>
      <c r="D3250" s="109">
        <f>CF!C64</f>
        <v>0</v>
      </c>
    </row>
    <row r="3251" spans="2:4" x14ac:dyDescent="0.25">
      <c r="B3251">
        <v>241</v>
      </c>
      <c r="C3251" t="s">
        <v>667</v>
      </c>
      <c r="D3251" s="109">
        <f>CF!C65</f>
        <v>0</v>
      </c>
    </row>
    <row r="3252" spans="2:4" x14ac:dyDescent="0.25">
      <c r="B3252">
        <v>242</v>
      </c>
      <c r="C3252" t="s">
        <v>467</v>
      </c>
      <c r="D3252" s="109">
        <f>CF!C66</f>
        <v>0</v>
      </c>
    </row>
    <row r="3253" spans="2:4" x14ac:dyDescent="0.25">
      <c r="B3253">
        <v>243</v>
      </c>
      <c r="C3253" t="s">
        <v>668</v>
      </c>
      <c r="D3253" s="109">
        <f>CF!C67</f>
        <v>0</v>
      </c>
    </row>
    <row r="3254" spans="2:4" x14ac:dyDescent="0.25">
      <c r="B3254">
        <v>244</v>
      </c>
      <c r="C3254" t="s">
        <v>669</v>
      </c>
      <c r="D3254" s="109">
        <f>CF!C68</f>
        <v>0</v>
      </c>
    </row>
    <row r="3255" spans="2:4" x14ac:dyDescent="0.25">
      <c r="B3255">
        <v>25</v>
      </c>
      <c r="C3255" t="s">
        <v>468</v>
      </c>
      <c r="D3255" s="109">
        <f>CF!C69</f>
        <v>0</v>
      </c>
    </row>
    <row r="3256" spans="2:4" x14ac:dyDescent="0.25">
      <c r="B3256">
        <v>251</v>
      </c>
      <c r="C3256" t="s">
        <v>670</v>
      </c>
      <c r="D3256" s="109">
        <f>CF!C70</f>
        <v>0</v>
      </c>
    </row>
    <row r="3257" spans="2:4" x14ac:dyDescent="0.25">
      <c r="B3257">
        <v>252</v>
      </c>
      <c r="C3257" t="s">
        <v>671</v>
      </c>
      <c r="D3257" s="109">
        <f>CF!C71</f>
        <v>0</v>
      </c>
    </row>
    <row r="3258" spans="2:4" x14ac:dyDescent="0.25">
      <c r="B3258">
        <v>253</v>
      </c>
      <c r="C3258" t="s">
        <v>672</v>
      </c>
      <c r="D3258" s="109">
        <f>CF!C72</f>
        <v>0</v>
      </c>
    </row>
    <row r="3259" spans="2:4" x14ac:dyDescent="0.25">
      <c r="B3259">
        <v>254</v>
      </c>
      <c r="C3259" t="s">
        <v>469</v>
      </c>
      <c r="D3259" s="109">
        <f>CF!C73</f>
        <v>0</v>
      </c>
    </row>
    <row r="3260" spans="2:4" x14ac:dyDescent="0.25">
      <c r="B3260">
        <v>255</v>
      </c>
      <c r="C3260" t="s">
        <v>673</v>
      </c>
      <c r="D3260" s="109">
        <f>CF!C74</f>
        <v>0</v>
      </c>
    </row>
    <row r="3261" spans="2:4" x14ac:dyDescent="0.25">
      <c r="B3261">
        <v>256</v>
      </c>
      <c r="C3261" t="s">
        <v>674</v>
      </c>
      <c r="D3261" s="109">
        <f>CF!C75</f>
        <v>0</v>
      </c>
    </row>
    <row r="3262" spans="2:4" x14ac:dyDescent="0.25">
      <c r="B3262">
        <v>26</v>
      </c>
      <c r="C3262" t="s">
        <v>675</v>
      </c>
      <c r="D3262" s="109">
        <f>CF!C76</f>
        <v>0</v>
      </c>
    </row>
    <row r="3263" spans="2:4" x14ac:dyDescent="0.25">
      <c r="B3263">
        <v>261</v>
      </c>
      <c r="C3263" t="s">
        <v>676</v>
      </c>
      <c r="D3263" s="109">
        <f>CF!C77</f>
        <v>0</v>
      </c>
    </row>
    <row r="3264" spans="2:4" x14ac:dyDescent="0.25">
      <c r="B3264">
        <v>262</v>
      </c>
      <c r="C3264" t="s">
        <v>677</v>
      </c>
      <c r="D3264" s="109">
        <f>CF!C78</f>
        <v>0</v>
      </c>
    </row>
    <row r="3265" spans="2:4" x14ac:dyDescent="0.25">
      <c r="B3265">
        <v>263</v>
      </c>
      <c r="C3265" t="s">
        <v>678</v>
      </c>
      <c r="D3265" s="109">
        <f>CF!C79</f>
        <v>0</v>
      </c>
    </row>
    <row r="3266" spans="2:4" x14ac:dyDescent="0.25">
      <c r="B3266">
        <v>264</v>
      </c>
      <c r="C3266" t="s">
        <v>470</v>
      </c>
      <c r="D3266" s="109">
        <f>CF!C80</f>
        <v>0</v>
      </c>
    </row>
    <row r="3267" spans="2:4" x14ac:dyDescent="0.25">
      <c r="B3267">
        <v>265</v>
      </c>
      <c r="C3267" t="s">
        <v>679</v>
      </c>
      <c r="D3267" s="109">
        <f>CF!C81</f>
        <v>0</v>
      </c>
    </row>
    <row r="3268" spans="2:4" x14ac:dyDescent="0.25">
      <c r="B3268">
        <v>266</v>
      </c>
      <c r="C3268" t="s">
        <v>680</v>
      </c>
      <c r="D3268" s="109">
        <f>CF!C82</f>
        <v>0</v>
      </c>
    </row>
    <row r="3269" spans="2:4" x14ac:dyDescent="0.25">
      <c r="B3269">
        <v>267</v>
      </c>
      <c r="C3269" t="s">
        <v>471</v>
      </c>
      <c r="D3269" s="109">
        <f>CF!C83</f>
        <v>0</v>
      </c>
    </row>
    <row r="3270" spans="2:4" x14ac:dyDescent="0.25">
      <c r="B3270">
        <v>268</v>
      </c>
      <c r="C3270" t="s">
        <v>681</v>
      </c>
      <c r="D3270" s="109">
        <f>CF!C84</f>
        <v>0</v>
      </c>
    </row>
    <row r="3271" spans="2:4" x14ac:dyDescent="0.25">
      <c r="B3271">
        <v>269</v>
      </c>
      <c r="C3271" t="s">
        <v>682</v>
      </c>
      <c r="D3271" s="109">
        <f>CF!C85</f>
        <v>0</v>
      </c>
    </row>
    <row r="3272" spans="2:4" x14ac:dyDescent="0.25">
      <c r="B3272">
        <v>27</v>
      </c>
      <c r="C3272" t="s">
        <v>472</v>
      </c>
      <c r="D3272" s="109">
        <f>CF!C86</f>
        <v>0</v>
      </c>
    </row>
    <row r="3273" spans="2:4" x14ac:dyDescent="0.25">
      <c r="B3273">
        <v>271</v>
      </c>
      <c r="C3273" t="s">
        <v>683</v>
      </c>
      <c r="D3273" s="109">
        <f>CF!C87</f>
        <v>0</v>
      </c>
    </row>
    <row r="3274" spans="2:4" x14ac:dyDescent="0.25">
      <c r="B3274">
        <v>3</v>
      </c>
      <c r="C3274" t="s">
        <v>473</v>
      </c>
      <c r="D3274" s="109">
        <f>CF!C88</f>
        <v>0</v>
      </c>
    </row>
    <row r="3275" spans="2:4" x14ac:dyDescent="0.25">
      <c r="B3275">
        <v>31</v>
      </c>
      <c r="C3275" t="s">
        <v>474</v>
      </c>
      <c r="D3275" s="109">
        <f>CF!C89</f>
        <v>0</v>
      </c>
    </row>
    <row r="3276" spans="2:4" x14ac:dyDescent="0.25">
      <c r="B3276">
        <v>311</v>
      </c>
      <c r="C3276" t="s">
        <v>684</v>
      </c>
      <c r="D3276" s="109">
        <f>CF!C90</f>
        <v>0</v>
      </c>
    </row>
    <row r="3277" spans="2:4" x14ac:dyDescent="0.25">
      <c r="B3277">
        <v>312</v>
      </c>
      <c r="C3277" t="s">
        <v>685</v>
      </c>
      <c r="D3277" s="109">
        <f>CF!C91</f>
        <v>0</v>
      </c>
    </row>
    <row r="3278" spans="2:4" x14ac:dyDescent="0.25">
      <c r="B3278">
        <v>32</v>
      </c>
      <c r="C3278" t="s">
        <v>686</v>
      </c>
      <c r="D3278" s="109">
        <f>CF!C92</f>
        <v>0</v>
      </c>
    </row>
    <row r="3279" spans="2:4" x14ac:dyDescent="0.25">
      <c r="B3279">
        <v>321</v>
      </c>
      <c r="C3279" t="s">
        <v>475</v>
      </c>
      <c r="D3279" s="109">
        <f>CF!C93</f>
        <v>0</v>
      </c>
    </row>
    <row r="3280" spans="2:4" x14ac:dyDescent="0.25">
      <c r="B3280">
        <v>322</v>
      </c>
      <c r="C3280" t="s">
        <v>476</v>
      </c>
      <c r="D3280" s="109">
        <f>CF!C94</f>
        <v>0</v>
      </c>
    </row>
    <row r="3281" spans="2:4" x14ac:dyDescent="0.25">
      <c r="B3281">
        <v>323</v>
      </c>
      <c r="C3281" t="s">
        <v>687</v>
      </c>
      <c r="D3281" s="109">
        <f>CF!C95</f>
        <v>0</v>
      </c>
    </row>
    <row r="3282" spans="2:4" x14ac:dyDescent="0.25">
      <c r="B3282">
        <v>324</v>
      </c>
      <c r="C3282" t="s">
        <v>477</v>
      </c>
      <c r="D3282" s="109">
        <f>CF!C96</f>
        <v>0</v>
      </c>
    </row>
    <row r="3283" spans="2:4" x14ac:dyDescent="0.25">
      <c r="B3283">
        <v>325</v>
      </c>
      <c r="C3283" t="s">
        <v>478</v>
      </c>
      <c r="D3283" s="109">
        <f>CF!C97</f>
        <v>0</v>
      </c>
    </row>
    <row r="3284" spans="2:4" x14ac:dyDescent="0.25">
      <c r="B3284">
        <v>326</v>
      </c>
      <c r="C3284" t="s">
        <v>688</v>
      </c>
      <c r="D3284" s="109">
        <f>CF!C98</f>
        <v>0</v>
      </c>
    </row>
    <row r="3285" spans="2:4" x14ac:dyDescent="0.25">
      <c r="B3285">
        <v>33</v>
      </c>
      <c r="C3285" t="s">
        <v>689</v>
      </c>
      <c r="D3285" s="109">
        <f>CF!C99</f>
        <v>0</v>
      </c>
    </row>
    <row r="3286" spans="2:4" x14ac:dyDescent="0.25">
      <c r="B3286">
        <v>331</v>
      </c>
      <c r="C3286" t="s">
        <v>690</v>
      </c>
      <c r="D3286" s="109">
        <f>CF!C100</f>
        <v>0</v>
      </c>
    </row>
    <row r="3287" spans="2:4" x14ac:dyDescent="0.25">
      <c r="B3287">
        <v>332</v>
      </c>
      <c r="C3287" t="s">
        <v>691</v>
      </c>
      <c r="D3287" s="109">
        <f>CF!C101</f>
        <v>0</v>
      </c>
    </row>
    <row r="3288" spans="2:4" x14ac:dyDescent="0.25">
      <c r="B3288">
        <v>333</v>
      </c>
      <c r="C3288" t="s">
        <v>479</v>
      </c>
      <c r="D3288" s="109">
        <f>CF!C102</f>
        <v>0</v>
      </c>
    </row>
    <row r="3289" spans="2:4" x14ac:dyDescent="0.25">
      <c r="B3289">
        <v>334</v>
      </c>
      <c r="C3289" t="s">
        <v>692</v>
      </c>
      <c r="D3289" s="109">
        <f>CF!C103</f>
        <v>0</v>
      </c>
    </row>
    <row r="3290" spans="2:4" x14ac:dyDescent="0.25">
      <c r="B3290">
        <v>335</v>
      </c>
      <c r="C3290" t="s">
        <v>480</v>
      </c>
      <c r="D3290" s="109">
        <f>CF!C104</f>
        <v>0</v>
      </c>
    </row>
    <row r="3291" spans="2:4" x14ac:dyDescent="0.25">
      <c r="B3291">
        <v>336</v>
      </c>
      <c r="C3291" t="s">
        <v>481</v>
      </c>
      <c r="D3291" s="109">
        <f>CF!C105</f>
        <v>0</v>
      </c>
    </row>
    <row r="3292" spans="2:4" x14ac:dyDescent="0.25">
      <c r="B3292">
        <v>34</v>
      </c>
      <c r="C3292" t="s">
        <v>482</v>
      </c>
      <c r="D3292" s="109">
        <f>CF!C106</f>
        <v>0</v>
      </c>
    </row>
    <row r="3293" spans="2:4" x14ac:dyDescent="0.25">
      <c r="B3293">
        <v>341</v>
      </c>
      <c r="C3293" t="s">
        <v>693</v>
      </c>
      <c r="D3293" s="109">
        <f>CF!C107</f>
        <v>0</v>
      </c>
    </row>
    <row r="3294" spans="2:4" x14ac:dyDescent="0.25">
      <c r="B3294">
        <v>342</v>
      </c>
      <c r="C3294" t="s">
        <v>483</v>
      </c>
      <c r="D3294" s="109">
        <f>CF!C108</f>
        <v>0</v>
      </c>
    </row>
    <row r="3295" spans="2:4" x14ac:dyDescent="0.25">
      <c r="B3295">
        <v>343</v>
      </c>
      <c r="C3295" t="s">
        <v>484</v>
      </c>
      <c r="D3295" s="109">
        <f>CF!C109</f>
        <v>0</v>
      </c>
    </row>
    <row r="3296" spans="2:4" x14ac:dyDescent="0.25">
      <c r="B3296">
        <v>35</v>
      </c>
      <c r="C3296" t="s">
        <v>485</v>
      </c>
      <c r="D3296" s="109">
        <f>CF!C110</f>
        <v>0</v>
      </c>
    </row>
    <row r="3297" spans="2:4" x14ac:dyDescent="0.25">
      <c r="B3297">
        <v>351</v>
      </c>
      <c r="C3297" t="s">
        <v>694</v>
      </c>
      <c r="D3297" s="109">
        <f>CF!C111</f>
        <v>0</v>
      </c>
    </row>
    <row r="3298" spans="2:4" x14ac:dyDescent="0.25">
      <c r="B3298">
        <v>352</v>
      </c>
      <c r="C3298" t="s">
        <v>695</v>
      </c>
      <c r="D3298" s="109">
        <f>CF!C112</f>
        <v>0</v>
      </c>
    </row>
    <row r="3299" spans="2:4" x14ac:dyDescent="0.25">
      <c r="B3299">
        <v>353</v>
      </c>
      <c r="C3299" t="s">
        <v>696</v>
      </c>
      <c r="D3299" s="109">
        <f>CF!C113</f>
        <v>0</v>
      </c>
    </row>
    <row r="3300" spans="2:4" x14ac:dyDescent="0.25">
      <c r="B3300">
        <v>354</v>
      </c>
      <c r="C3300" t="s">
        <v>697</v>
      </c>
      <c r="D3300" s="109">
        <f>CF!C114</f>
        <v>0</v>
      </c>
    </row>
    <row r="3301" spans="2:4" x14ac:dyDescent="0.25">
      <c r="B3301">
        <v>355</v>
      </c>
      <c r="C3301" t="s">
        <v>698</v>
      </c>
      <c r="D3301" s="109">
        <f>CF!C115</f>
        <v>0</v>
      </c>
    </row>
    <row r="3302" spans="2:4" x14ac:dyDescent="0.25">
      <c r="B3302">
        <v>356</v>
      </c>
      <c r="C3302" t="s">
        <v>699</v>
      </c>
      <c r="D3302" s="109">
        <f>CF!C116</f>
        <v>0</v>
      </c>
    </row>
    <row r="3303" spans="2:4" x14ac:dyDescent="0.25">
      <c r="B3303">
        <v>36</v>
      </c>
      <c r="C3303" t="s">
        <v>700</v>
      </c>
      <c r="D3303" s="109">
        <f>CF!C117</f>
        <v>0</v>
      </c>
    </row>
    <row r="3304" spans="2:4" x14ac:dyDescent="0.25">
      <c r="B3304">
        <v>361</v>
      </c>
      <c r="C3304" t="s">
        <v>486</v>
      </c>
      <c r="D3304" s="109">
        <f>CF!C118</f>
        <v>0</v>
      </c>
    </row>
    <row r="3305" spans="2:4" x14ac:dyDescent="0.25">
      <c r="B3305">
        <v>37</v>
      </c>
      <c r="C3305" t="s">
        <v>487</v>
      </c>
      <c r="D3305" s="109">
        <f>CF!C119</f>
        <v>0</v>
      </c>
    </row>
    <row r="3306" spans="2:4" x14ac:dyDescent="0.25">
      <c r="B3306">
        <v>371</v>
      </c>
      <c r="C3306" t="s">
        <v>488</v>
      </c>
      <c r="D3306" s="109">
        <f>CF!C120</f>
        <v>0</v>
      </c>
    </row>
    <row r="3307" spans="2:4" x14ac:dyDescent="0.25">
      <c r="B3307">
        <v>372</v>
      </c>
      <c r="C3307" t="s">
        <v>701</v>
      </c>
      <c r="D3307" s="109">
        <f>CF!C121</f>
        <v>0</v>
      </c>
    </row>
    <row r="3308" spans="2:4" x14ac:dyDescent="0.25">
      <c r="B3308">
        <v>38</v>
      </c>
      <c r="C3308" t="s">
        <v>489</v>
      </c>
      <c r="D3308" s="109">
        <f>CF!C122</f>
        <v>0</v>
      </c>
    </row>
    <row r="3309" spans="2:4" x14ac:dyDescent="0.25">
      <c r="B3309">
        <v>381</v>
      </c>
      <c r="C3309" t="s">
        <v>702</v>
      </c>
      <c r="D3309" s="109">
        <f>CF!C123</f>
        <v>0</v>
      </c>
    </row>
    <row r="3310" spans="2:4" x14ac:dyDescent="0.25">
      <c r="B3310">
        <v>382</v>
      </c>
      <c r="C3310" t="s">
        <v>703</v>
      </c>
      <c r="D3310" s="109">
        <f>CF!C124</f>
        <v>0</v>
      </c>
    </row>
    <row r="3311" spans="2:4" x14ac:dyDescent="0.25">
      <c r="B3311">
        <v>383</v>
      </c>
      <c r="C3311" t="s">
        <v>704</v>
      </c>
      <c r="D3311" s="109">
        <f>CF!C125</f>
        <v>0</v>
      </c>
    </row>
    <row r="3312" spans="2:4" x14ac:dyDescent="0.25">
      <c r="B3312">
        <v>384</v>
      </c>
      <c r="C3312" t="s">
        <v>490</v>
      </c>
      <c r="D3312" s="109">
        <f>CF!C126</f>
        <v>0</v>
      </c>
    </row>
    <row r="3313" spans="2:4" x14ac:dyDescent="0.25">
      <c r="B3313">
        <v>39</v>
      </c>
      <c r="C3313" t="s">
        <v>491</v>
      </c>
      <c r="D3313" s="109">
        <f>CF!C127</f>
        <v>0</v>
      </c>
    </row>
    <row r="3314" spans="2:4" x14ac:dyDescent="0.25">
      <c r="B3314">
        <v>391</v>
      </c>
      <c r="C3314" t="s">
        <v>705</v>
      </c>
      <c r="D3314" s="109">
        <f>CF!C128</f>
        <v>0</v>
      </c>
    </row>
    <row r="3315" spans="2:4" x14ac:dyDescent="0.25">
      <c r="B3315">
        <v>392</v>
      </c>
      <c r="C3315" t="s">
        <v>706</v>
      </c>
      <c r="D3315" s="109">
        <f>CF!C129</f>
        <v>0</v>
      </c>
    </row>
    <row r="3316" spans="2:4" x14ac:dyDescent="0.25">
      <c r="B3316">
        <v>393</v>
      </c>
      <c r="C3316" t="s">
        <v>707</v>
      </c>
      <c r="D3316" s="109">
        <f>CF!C130</f>
        <v>0</v>
      </c>
    </row>
    <row r="3317" spans="2:4" x14ac:dyDescent="0.25">
      <c r="B3317">
        <v>4</v>
      </c>
      <c r="C3317" t="s">
        <v>492</v>
      </c>
      <c r="D3317" s="109">
        <f>CF!C131</f>
        <v>0</v>
      </c>
    </row>
    <row r="3318" spans="2:4" x14ac:dyDescent="0.25">
      <c r="B3318">
        <v>41</v>
      </c>
      <c r="C3318" t="s">
        <v>493</v>
      </c>
      <c r="D3318" s="109">
        <f>CF!C132</f>
        <v>0</v>
      </c>
    </row>
    <row r="3319" spans="2:4" x14ac:dyDescent="0.25">
      <c r="B3319">
        <v>411</v>
      </c>
      <c r="C3319" t="s">
        <v>708</v>
      </c>
      <c r="D3319" s="109">
        <f>CF!C133</f>
        <v>0</v>
      </c>
    </row>
    <row r="3320" spans="2:4" x14ac:dyDescent="0.25">
      <c r="B3320">
        <v>412</v>
      </c>
      <c r="C3320" t="s">
        <v>709</v>
      </c>
      <c r="D3320" s="109">
        <f>CF!C134</f>
        <v>0</v>
      </c>
    </row>
    <row r="3321" spans="2:4" x14ac:dyDescent="0.25">
      <c r="B3321">
        <v>42</v>
      </c>
      <c r="C3321" t="s">
        <v>710</v>
      </c>
      <c r="D3321" s="109">
        <f>CF!C135</f>
        <v>0</v>
      </c>
    </row>
    <row r="3322" spans="2:4" x14ac:dyDescent="0.25">
      <c r="B3322">
        <v>421</v>
      </c>
      <c r="C3322" t="s">
        <v>711</v>
      </c>
      <c r="D3322" s="109">
        <f>CF!C136</f>
        <v>0</v>
      </c>
    </row>
    <row r="3323" spans="2:4" x14ac:dyDescent="0.25">
      <c r="B3323">
        <v>422</v>
      </c>
      <c r="C3323" t="s">
        <v>712</v>
      </c>
      <c r="D3323" s="109">
        <f>CF!C137</f>
        <v>0</v>
      </c>
    </row>
    <row r="3324" spans="2:4" x14ac:dyDescent="0.25">
      <c r="B3324">
        <v>423</v>
      </c>
      <c r="C3324" t="s">
        <v>713</v>
      </c>
      <c r="D3324" s="109">
        <f>CF!C138</f>
        <v>0</v>
      </c>
    </row>
    <row r="3325" spans="2:4" x14ac:dyDescent="0.25">
      <c r="B3325">
        <v>43</v>
      </c>
      <c r="C3325" t="s">
        <v>494</v>
      </c>
      <c r="D3325" s="109">
        <f>CF!C139</f>
        <v>0</v>
      </c>
    </row>
    <row r="3326" spans="2:4" x14ac:dyDescent="0.25">
      <c r="B3326">
        <v>431</v>
      </c>
      <c r="C3326" t="s">
        <v>714</v>
      </c>
      <c r="D3326" s="109">
        <f>CF!C140</f>
        <v>0</v>
      </c>
    </row>
    <row r="3327" spans="2:4" x14ac:dyDescent="0.25">
      <c r="B3327">
        <v>432</v>
      </c>
      <c r="C3327" t="s">
        <v>495</v>
      </c>
      <c r="D3327" s="109">
        <f>CF!C141</f>
        <v>0</v>
      </c>
    </row>
    <row r="3328" spans="2:4" x14ac:dyDescent="0.25">
      <c r="B3328">
        <v>433</v>
      </c>
      <c r="C3328" t="s">
        <v>715</v>
      </c>
      <c r="D3328" s="109">
        <f>CF!C142</f>
        <v>0</v>
      </c>
    </row>
    <row r="3329" spans="1:4" x14ac:dyDescent="0.25">
      <c r="B3329">
        <v>434</v>
      </c>
      <c r="C3329" t="s">
        <v>716</v>
      </c>
      <c r="D3329" s="109">
        <f>CF!C143</f>
        <v>0</v>
      </c>
    </row>
    <row r="3330" spans="1:4" x14ac:dyDescent="0.25">
      <c r="B3330">
        <v>44</v>
      </c>
      <c r="C3330" t="s">
        <v>717</v>
      </c>
      <c r="D3330" s="109">
        <f>CF!C144</f>
        <v>0</v>
      </c>
    </row>
    <row r="3331" spans="1:4" x14ac:dyDescent="0.25">
      <c r="B3331">
        <v>441</v>
      </c>
      <c r="C3331" t="s">
        <v>718</v>
      </c>
      <c r="D3331" s="109">
        <f>CF!C145</f>
        <v>0</v>
      </c>
    </row>
    <row r="3332" spans="1:4" x14ac:dyDescent="0.25">
      <c r="C3332" t="s">
        <v>430</v>
      </c>
      <c r="D3332" s="109">
        <f>CF!C146</f>
        <v>131327591</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3.1.1.1.0.</v>
      </c>
      <c r="B3336">
        <f>CA!B6</f>
        <v>1</v>
      </c>
      <c r="C3336" t="str">
        <f>CA!C6</f>
        <v>SALA DE REGIDORES</v>
      </c>
      <c r="D3336">
        <f>CA!D6</f>
        <v>3698579</v>
      </c>
    </row>
    <row r="3337" spans="1:4" x14ac:dyDescent="0.25">
      <c r="A3337" t="str">
        <f>CA!A7</f>
        <v>3.1.1.1.0.</v>
      </c>
      <c r="B3337">
        <f>CA!B7</f>
        <v>2</v>
      </c>
      <c r="C3337" t="str">
        <f>CA!C7</f>
        <v>PRESIDENCIA</v>
      </c>
      <c r="D3337">
        <f>CA!D7</f>
        <v>20945361</v>
      </c>
    </row>
    <row r="3338" spans="1:4" x14ac:dyDescent="0.25">
      <c r="A3338" t="str">
        <f>CA!A8</f>
        <v>3.1.1.1.0.</v>
      </c>
      <c r="B3338">
        <f>CA!B8</f>
        <v>3</v>
      </c>
      <c r="C3338" t="str">
        <f>CA!C8</f>
        <v>CONTRALORIA</v>
      </c>
      <c r="D3338">
        <f>CA!D8</f>
        <v>767834</v>
      </c>
    </row>
    <row r="3339" spans="1:4" x14ac:dyDescent="0.25">
      <c r="A3339" t="str">
        <f>CA!A9</f>
        <v>3.1.1.1.0.</v>
      </c>
      <c r="B3339">
        <f>CA!B9</f>
        <v>4</v>
      </c>
      <c r="C3339" t="str">
        <f>CA!C9</f>
        <v>SECRETARIA GENERAL</v>
      </c>
      <c r="D3339">
        <f>CA!D9</f>
        <v>3683999</v>
      </c>
    </row>
    <row r="3340" spans="1:4" x14ac:dyDescent="0.25">
      <c r="A3340" t="str">
        <f>CA!A10</f>
        <v>3.1.1.1.0.</v>
      </c>
      <c r="B3340">
        <f>CA!B10</f>
        <v>5</v>
      </c>
      <c r="C3340" t="str">
        <f>CA!C10</f>
        <v>SINDICATURA</v>
      </c>
      <c r="D3340">
        <f>CA!D10</f>
        <v>2972936</v>
      </c>
    </row>
    <row r="3341" spans="1:4" x14ac:dyDescent="0.25">
      <c r="A3341" t="str">
        <f>CA!A11</f>
        <v>3.1.1.1.0.</v>
      </c>
      <c r="B3341">
        <f>CA!B11</f>
        <v>6</v>
      </c>
      <c r="C3341" t="str">
        <f>CA!C11</f>
        <v>COORDINACION DE GABINETE</v>
      </c>
      <c r="D3341">
        <f>CA!D11</f>
        <v>568055</v>
      </c>
    </row>
    <row r="3342" spans="1:4" x14ac:dyDescent="0.25">
      <c r="A3342" t="str">
        <f>CA!A12</f>
        <v>3.1.1.1.0.</v>
      </c>
      <c r="B3342">
        <f>CA!B12</f>
        <v>7</v>
      </c>
      <c r="C3342" t="str">
        <f>CA!C12</f>
        <v>HACIENDA MUNICIPAL</v>
      </c>
      <c r="D3342">
        <f>CA!D12</f>
        <v>27145193</v>
      </c>
    </row>
    <row r="3343" spans="1:4" x14ac:dyDescent="0.25">
      <c r="A3343" t="str">
        <f>CA!A13</f>
        <v>3.1.1.1.0.</v>
      </c>
      <c r="B3343">
        <f>CA!B13</f>
        <v>8</v>
      </c>
      <c r="C3343" t="str">
        <f>CA!C13</f>
        <v>COORDINACION DE SERVICIOS PUBLICOS</v>
      </c>
      <c r="D3343">
        <f>CA!D13</f>
        <v>29682157</v>
      </c>
    </row>
    <row r="3344" spans="1:4" x14ac:dyDescent="0.25">
      <c r="A3344" t="str">
        <f>CA!A14</f>
        <v>3.1.1.1.0.</v>
      </c>
      <c r="B3344">
        <f>CA!B14</f>
        <v>9</v>
      </c>
      <c r="C3344" t="str">
        <f>CA!C14</f>
        <v>COORDINACION DE DESARROLLO ECONOMICO</v>
      </c>
      <c r="D3344">
        <f>CA!D14</f>
        <v>3437423</v>
      </c>
    </row>
    <row r="3345" spans="1:4" x14ac:dyDescent="0.25">
      <c r="A3345" t="str">
        <f>CA!A15</f>
        <v>3.1.1.1.0.</v>
      </c>
      <c r="B3345">
        <f>CA!B15</f>
        <v>10</v>
      </c>
      <c r="C3345" t="str">
        <f>CA!C15</f>
        <v>COORDINACION GENERAL DE GESTION INTEGRAL</v>
      </c>
      <c r="D3345">
        <f>CA!D15</f>
        <v>17761996</v>
      </c>
    </row>
    <row r="3346" spans="1:4" x14ac:dyDescent="0.25">
      <c r="A3346" t="str">
        <f>CA!A16</f>
        <v>3.1.1.1.0.</v>
      </c>
      <c r="B3346">
        <f>CA!B16</f>
        <v>11</v>
      </c>
      <c r="C3346" t="str">
        <f>CA!C16</f>
        <v>COORDINACION DE CONSTRUCCION DE LA COMUNIDAD Y COMBATE A LA DESIGUALDAD</v>
      </c>
      <c r="D3346">
        <f>CA!D16</f>
        <v>6835670</v>
      </c>
    </row>
    <row r="3347" spans="1:4" x14ac:dyDescent="0.25">
      <c r="A3347" t="str">
        <f>CA!A17</f>
        <v>3.1.1.1.0.</v>
      </c>
      <c r="B3347">
        <f>CA!B17</f>
        <v>12</v>
      </c>
      <c r="C3347" t="str">
        <f>CA!C17</f>
        <v xml:space="preserve">UNIDAD DE GESTION DE PROYECTOS </v>
      </c>
      <c r="D3347">
        <f>CA!D17</f>
        <v>2472063</v>
      </c>
    </row>
    <row r="3348" spans="1:4" x14ac:dyDescent="0.25">
      <c r="A3348" t="str">
        <f>CA!A18</f>
        <v>3.1.1.1.0.</v>
      </c>
      <c r="B3348">
        <f>CA!B18</f>
        <v>13</v>
      </c>
      <c r="C3348" t="str">
        <f>CA!C18</f>
        <v>COORDINACION DE SEGURIDAD PUBLICA</v>
      </c>
      <c r="D3348">
        <f>CA!D18</f>
        <v>11356325</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131327591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5" customWidth="1"/>
    <col min="41" max="16384" width="2.42578125" style="155" hidden="1"/>
  </cols>
  <sheetData>
    <row r="1" spans="2:39" ht="15" customHeight="1" x14ac:dyDescent="0.25">
      <c r="AE1" s="156"/>
      <c r="AF1" s="156"/>
      <c r="AG1" s="156"/>
      <c r="AH1" s="156"/>
    </row>
    <row r="2" spans="2:39" ht="15" customHeight="1" x14ac:dyDescent="0.25">
      <c r="K2" s="439" t="s">
        <v>732</v>
      </c>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2:39" ht="15" customHeight="1" x14ac:dyDescent="0.25">
      <c r="K3" s="440" t="s">
        <v>733</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row>
    <row r="4" spans="2:39" ht="15" customHeight="1" x14ac:dyDescent="0.25"/>
    <row r="5" spans="2:39" ht="15" customHeight="1" x14ac:dyDescent="0.25">
      <c r="B5" s="378" t="s">
        <v>1132</v>
      </c>
      <c r="C5" s="379"/>
      <c r="D5" s="379"/>
      <c r="E5" s="380"/>
      <c r="F5" s="378" t="s">
        <v>4</v>
      </c>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t="str">
        <f>Inconsistencias!Z5</f>
        <v>Versión 2024.01</v>
      </c>
      <c r="AI5" s="379"/>
      <c r="AJ5" s="379"/>
      <c r="AK5" s="379"/>
      <c r="AL5" s="379"/>
      <c r="AM5" s="380"/>
    </row>
    <row r="6" spans="2:39" ht="15" customHeight="1" x14ac:dyDescent="0.25">
      <c r="B6" s="443" t="e">
        <f>INDEX(EF!$M$2:$M$1001,MATCH($F$6,EF!$C$2:$C$1001,0))</f>
        <v>#N/A</v>
      </c>
      <c r="C6" s="444"/>
      <c r="D6" s="444"/>
      <c r="E6" s="445"/>
      <c r="F6" s="418"/>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10"/>
    </row>
    <row r="7" spans="2:39" ht="15" customHeight="1" x14ac:dyDescent="0.25">
      <c r="B7" s="446"/>
      <c r="C7" s="447"/>
      <c r="D7" s="447"/>
      <c r="E7" s="448"/>
      <c r="F7" s="419"/>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2"/>
    </row>
    <row r="8" spans="2:39" ht="15" customHeight="1" x14ac:dyDescent="0.25">
      <c r="B8" s="413" t="s">
        <v>1133</v>
      </c>
      <c r="C8" s="414"/>
      <c r="D8" s="414"/>
      <c r="E8" s="414"/>
      <c r="F8" s="414"/>
      <c r="G8" s="414"/>
      <c r="H8" s="414"/>
      <c r="I8" s="405" t="s">
        <v>1134</v>
      </c>
      <c r="J8" s="405"/>
      <c r="K8" s="405"/>
      <c r="L8" s="405" t="s">
        <v>1135</v>
      </c>
      <c r="M8" s="405"/>
      <c r="N8" s="405"/>
      <c r="O8" s="405"/>
      <c r="P8" s="405"/>
      <c r="Q8" s="405"/>
      <c r="R8" s="405" t="s">
        <v>1139</v>
      </c>
      <c r="S8" s="405"/>
      <c r="T8" s="405"/>
      <c r="U8" s="405"/>
      <c r="V8" s="405"/>
      <c r="W8" s="405"/>
      <c r="X8" s="405" t="s">
        <v>1138</v>
      </c>
      <c r="Y8" s="405"/>
      <c r="Z8" s="405"/>
      <c r="AA8" s="405"/>
      <c r="AB8" s="405"/>
      <c r="AC8" s="405"/>
      <c r="AD8" s="405"/>
      <c r="AE8" s="405"/>
      <c r="AF8" s="405"/>
      <c r="AG8" s="405"/>
      <c r="AH8" s="405"/>
      <c r="AI8" s="405"/>
      <c r="AJ8" s="405"/>
      <c r="AK8" s="405"/>
      <c r="AL8" s="405"/>
      <c r="AM8" s="406"/>
    </row>
    <row r="9" spans="2:39" s="157" customFormat="1" ht="15" customHeight="1" x14ac:dyDescent="0.25">
      <c r="B9" s="441" t="e">
        <f>INDEX(EF!$D$2:$D$1001,MATCH($F$6,EF!$C$2:$C$1001,0))</f>
        <v>#N/A</v>
      </c>
      <c r="C9" s="442"/>
      <c r="D9" s="442"/>
      <c r="E9" s="442"/>
      <c r="F9" s="442"/>
      <c r="G9" s="442"/>
      <c r="H9" s="442"/>
      <c r="I9" s="404" t="e">
        <f>INDEX(EF!$E$2:$E$1001,MATCH($F$6,EF!$C$2:$C$1001,0))</f>
        <v>#N/A</v>
      </c>
      <c r="J9" s="404"/>
      <c r="K9" s="404"/>
      <c r="L9" s="404" t="e">
        <f>INDEX(EF!$G$2:$G$1001,MATCH($F$6,EF!$C$2:$C$1001,0))</f>
        <v>#N/A</v>
      </c>
      <c r="M9" s="404"/>
      <c r="N9" s="404"/>
      <c r="O9" s="404"/>
      <c r="P9" s="404"/>
      <c r="Q9" s="404"/>
      <c r="R9" s="404" t="e">
        <f>INDEX(EF!$H$2:$H$1001,MATCH($F$6,EF!$C$2:$C$1001,0))</f>
        <v>#N/A</v>
      </c>
      <c r="S9" s="404"/>
      <c r="T9" s="404"/>
      <c r="U9" s="404"/>
      <c r="V9" s="404"/>
      <c r="W9" s="404"/>
      <c r="X9" s="407" t="e">
        <f>INDEX(EF!$I$2:$I$1001,MATCH($F$6,EF!$C$2:$C$1001,0))</f>
        <v>#N/A</v>
      </c>
      <c r="Y9" s="408"/>
      <c r="Z9" s="408"/>
      <c r="AA9" s="408"/>
      <c r="AB9" s="408"/>
      <c r="AC9" s="408"/>
      <c r="AD9" s="408"/>
      <c r="AE9" s="408"/>
      <c r="AF9" s="408"/>
      <c r="AG9" s="408"/>
      <c r="AH9" s="408"/>
      <c r="AI9" s="408"/>
      <c r="AJ9" s="408"/>
      <c r="AK9" s="408"/>
      <c r="AL9" s="408"/>
      <c r="AM9" s="408"/>
    </row>
    <row r="10" spans="2:39" ht="15" customHeight="1" x14ac:dyDescent="0.25">
      <c r="B10" s="413" t="s">
        <v>1212</v>
      </c>
      <c r="C10" s="414"/>
      <c r="D10" s="414"/>
      <c r="E10" s="414"/>
      <c r="F10" s="414"/>
      <c r="G10" s="414"/>
      <c r="H10" s="414"/>
      <c r="I10" s="414" t="s">
        <v>1215</v>
      </c>
      <c r="J10" s="414"/>
      <c r="K10" s="414"/>
      <c r="L10" s="414"/>
      <c r="M10" s="414"/>
      <c r="N10" s="414"/>
      <c r="O10" s="414"/>
      <c r="P10" s="424" t="s">
        <v>1141</v>
      </c>
      <c r="Q10" s="424"/>
      <c r="R10" s="424"/>
      <c r="S10" s="424"/>
      <c r="T10" s="424"/>
      <c r="U10" s="424"/>
      <c r="V10" s="424"/>
      <c r="W10" s="424"/>
      <c r="X10" s="424"/>
      <c r="Y10" s="424"/>
      <c r="Z10" s="424"/>
      <c r="AA10" s="424"/>
      <c r="AB10" s="405" t="s">
        <v>1136</v>
      </c>
      <c r="AC10" s="405"/>
      <c r="AD10" s="405"/>
      <c r="AE10" s="405"/>
      <c r="AF10" s="405"/>
      <c r="AG10" s="405"/>
      <c r="AH10" s="405" t="s">
        <v>1137</v>
      </c>
      <c r="AI10" s="405"/>
      <c r="AJ10" s="405"/>
      <c r="AK10" s="405"/>
      <c r="AL10" s="405"/>
      <c r="AM10" s="406"/>
    </row>
    <row r="11" spans="2:39" s="157" customFormat="1" ht="15" customHeight="1" x14ac:dyDescent="0.25">
      <c r="B11" s="420" t="e">
        <f>INDEX(EF!$R$2:$R$1001,MATCH($F$6,EF!$C$2:$C$1001,0))</f>
        <v>#N/A</v>
      </c>
      <c r="C11" s="421"/>
      <c r="D11" s="421"/>
      <c r="E11" s="421"/>
      <c r="F11" s="421"/>
      <c r="G11" s="421"/>
      <c r="H11" s="421"/>
      <c r="I11" s="421" t="e">
        <f>INDEX(EF!$S$2:$S$1001,MATCH($F$6,EF!$C$2:$C$1001,0))</f>
        <v>#N/A</v>
      </c>
      <c r="J11" s="421"/>
      <c r="K11" s="421"/>
      <c r="L11" s="421"/>
      <c r="M11" s="421"/>
      <c r="N11" s="421"/>
      <c r="O11" s="421"/>
      <c r="P11" s="404" t="e">
        <f>INDEX(EF!$Q$2:$Q$1001,MATCH($F$6,EF!$C$2:$C$1001,0))</f>
        <v>#N/A</v>
      </c>
      <c r="Q11" s="404"/>
      <c r="R11" s="404"/>
      <c r="S11" s="404"/>
      <c r="T11" s="404"/>
      <c r="U11" s="404"/>
      <c r="V11" s="404"/>
      <c r="W11" s="404"/>
      <c r="X11" s="404"/>
      <c r="Y11" s="404"/>
      <c r="Z11" s="404"/>
      <c r="AA11" s="404"/>
      <c r="AB11" s="422" t="e">
        <f>INDEX(EF!$J$2:$J$1001,MATCH($F$6,EF!$C$2:$C$1001,0))</f>
        <v>#N/A</v>
      </c>
      <c r="AC11" s="422"/>
      <c r="AD11" s="422"/>
      <c r="AE11" s="422"/>
      <c r="AF11" s="422"/>
      <c r="AG11" s="422"/>
      <c r="AH11" s="422" t="e">
        <f>INDEX(EF!$K$2:$K$1001,MATCH($F$6,EF!$C$2:$C$1001,0))</f>
        <v>#N/A</v>
      </c>
      <c r="AI11" s="422"/>
      <c r="AJ11" s="422"/>
      <c r="AK11" s="422"/>
      <c r="AL11" s="422"/>
      <c r="AM11" s="423"/>
    </row>
    <row r="12" spans="2:39" ht="15" customHeight="1" x14ac:dyDescent="0.25"/>
    <row r="13" spans="2:39" ht="15" customHeight="1" x14ac:dyDescent="0.25">
      <c r="B13" s="389" t="s">
        <v>5</v>
      </c>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row>
    <row r="14" spans="2:39" ht="15" customHeight="1" x14ac:dyDescent="0.25">
      <c r="B14" s="386" t="s">
        <v>10</v>
      </c>
      <c r="C14" s="387"/>
      <c r="D14" s="387"/>
      <c r="E14" s="387"/>
      <c r="F14" s="387"/>
      <c r="G14" s="387"/>
      <c r="H14" s="387"/>
      <c r="I14" s="387"/>
      <c r="J14" s="387"/>
      <c r="K14" s="388"/>
      <c r="L14" s="386" t="s">
        <v>2</v>
      </c>
      <c r="M14" s="387"/>
      <c r="N14" s="387"/>
      <c r="O14" s="387"/>
      <c r="P14" s="387"/>
      <c r="Q14" s="387"/>
      <c r="R14" s="387"/>
      <c r="S14" s="387"/>
      <c r="T14" s="387"/>
      <c r="U14" s="387"/>
      <c r="V14" s="387"/>
      <c r="W14" s="387"/>
      <c r="X14" s="387"/>
      <c r="Y14" s="387"/>
      <c r="Z14" s="387"/>
      <c r="AA14" s="387" t="s">
        <v>11</v>
      </c>
      <c r="AB14" s="387"/>
      <c r="AC14" s="387"/>
      <c r="AD14" s="387"/>
      <c r="AE14" s="387"/>
      <c r="AF14" s="387"/>
      <c r="AG14" s="387"/>
      <c r="AH14" s="387"/>
      <c r="AI14" s="387"/>
      <c r="AJ14" s="387"/>
      <c r="AK14" s="387"/>
      <c r="AL14" s="387"/>
      <c r="AM14" s="388"/>
    </row>
    <row r="15" spans="2:39" ht="15" customHeight="1" x14ac:dyDescent="0.25">
      <c r="B15" s="377" t="s">
        <v>1</v>
      </c>
      <c r="C15" s="377"/>
      <c r="D15" s="377"/>
      <c r="E15" s="426" t="s">
        <v>6</v>
      </c>
      <c r="F15" s="427"/>
      <c r="G15" s="427"/>
      <c r="H15" s="427"/>
      <c r="I15" s="427"/>
      <c r="J15" s="427"/>
      <c r="K15" s="428"/>
      <c r="L15" s="426" t="s">
        <v>7</v>
      </c>
      <c r="M15" s="427"/>
      <c r="N15" s="427"/>
      <c r="O15" s="427"/>
      <c r="P15" s="427"/>
      <c r="Q15" s="427"/>
      <c r="R15" s="427"/>
      <c r="S15" s="427"/>
      <c r="T15" s="427"/>
      <c r="U15" s="428"/>
      <c r="V15" s="426" t="s">
        <v>8</v>
      </c>
      <c r="W15" s="427"/>
      <c r="X15" s="427"/>
      <c r="Y15" s="427"/>
      <c r="Z15" s="428"/>
      <c r="AA15" s="426" t="s">
        <v>981</v>
      </c>
      <c r="AB15" s="427"/>
      <c r="AC15" s="427"/>
      <c r="AD15" s="427"/>
      <c r="AE15" s="427"/>
      <c r="AF15" s="428"/>
      <c r="AG15" s="426" t="s">
        <v>980</v>
      </c>
      <c r="AH15" s="427"/>
      <c r="AI15" s="427"/>
      <c r="AJ15" s="427"/>
      <c r="AK15" s="427"/>
      <c r="AL15" s="427"/>
      <c r="AM15" s="428"/>
    </row>
    <row r="16" spans="2:39" ht="15" customHeight="1" x14ac:dyDescent="0.25">
      <c r="B16" s="433"/>
      <c r="C16" s="434"/>
      <c r="D16" s="434"/>
      <c r="E16" s="435"/>
      <c r="F16" s="435"/>
      <c r="G16" s="435"/>
      <c r="H16" s="435"/>
      <c r="I16" s="435"/>
      <c r="J16" s="435"/>
      <c r="K16" s="435"/>
      <c r="L16" s="431"/>
      <c r="M16" s="431"/>
      <c r="N16" s="431"/>
      <c r="O16" s="431"/>
      <c r="P16" s="431"/>
      <c r="Q16" s="431"/>
      <c r="R16" s="431"/>
      <c r="S16" s="431"/>
      <c r="T16" s="431"/>
      <c r="U16" s="431"/>
      <c r="V16" s="435"/>
      <c r="W16" s="435"/>
      <c r="X16" s="435"/>
      <c r="Y16" s="435"/>
      <c r="Z16" s="435"/>
      <c r="AA16" s="431"/>
      <c r="AB16" s="431"/>
      <c r="AC16" s="431"/>
      <c r="AD16" s="431"/>
      <c r="AE16" s="431"/>
      <c r="AF16" s="431"/>
      <c r="AG16" s="431"/>
      <c r="AH16" s="431"/>
      <c r="AI16" s="431"/>
      <c r="AJ16" s="431"/>
      <c r="AK16" s="431"/>
      <c r="AL16" s="431"/>
      <c r="AM16" s="432"/>
    </row>
    <row r="17" spans="2:39" ht="15" customHeight="1" x14ac:dyDescent="0.25">
      <c r="B17" s="426" t="s">
        <v>18</v>
      </c>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8"/>
      <c r="AA17" s="427" t="s">
        <v>3</v>
      </c>
      <c r="AB17" s="427"/>
      <c r="AC17" s="427"/>
      <c r="AD17" s="427"/>
      <c r="AE17" s="427"/>
      <c r="AF17" s="427"/>
      <c r="AG17" s="427"/>
      <c r="AH17" s="427"/>
      <c r="AI17" s="427"/>
      <c r="AJ17" s="427"/>
      <c r="AK17" s="427"/>
      <c r="AL17" s="427"/>
      <c r="AM17" s="428"/>
    </row>
    <row r="18" spans="2:39" ht="15" customHeight="1" x14ac:dyDescent="0.25">
      <c r="B18" s="429"/>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1"/>
      <c r="AB18" s="431"/>
      <c r="AC18" s="431"/>
      <c r="AD18" s="431"/>
      <c r="AE18" s="431"/>
      <c r="AF18" s="431"/>
      <c r="AG18" s="431"/>
      <c r="AH18" s="431"/>
      <c r="AI18" s="431"/>
      <c r="AJ18" s="431"/>
      <c r="AK18" s="431"/>
      <c r="AL18" s="431"/>
      <c r="AM18" s="432"/>
    </row>
    <row r="19" spans="2:39" ht="15" customHeight="1" x14ac:dyDescent="0.25">
      <c r="B19" s="378" t="s">
        <v>17</v>
      </c>
      <c r="C19" s="379"/>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80"/>
      <c r="AJ19" s="378" t="s">
        <v>0</v>
      </c>
      <c r="AK19" s="379"/>
      <c r="AL19" s="379"/>
      <c r="AM19" s="379"/>
    </row>
    <row r="20" spans="2:39" ht="15" customHeight="1" x14ac:dyDescent="0.25">
      <c r="B20" s="418" t="str">
        <f>INDEX(B!G2:G75,MATCH($E$20,B!H2:H75,0))</f>
        <v>PAI</v>
      </c>
      <c r="C20" s="409"/>
      <c r="D20" s="409"/>
      <c r="E20" s="415" t="s">
        <v>1176</v>
      </c>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c r="AH20" s="416"/>
      <c r="AI20" s="417"/>
      <c r="AJ20" s="409">
        <f>Inconsistencias!U2</f>
        <v>2024</v>
      </c>
      <c r="AK20" s="409"/>
      <c r="AL20" s="409"/>
      <c r="AM20" s="410"/>
    </row>
    <row r="21" spans="2:39" ht="15" customHeight="1" x14ac:dyDescent="0.25">
      <c r="B21" s="419"/>
      <c r="C21" s="411"/>
      <c r="D21" s="411"/>
      <c r="E21" s="415"/>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7"/>
      <c r="AJ21" s="411"/>
      <c r="AK21" s="411"/>
      <c r="AL21" s="411"/>
      <c r="AM21" s="412"/>
    </row>
    <row r="22" spans="2:39" ht="15" customHeight="1" x14ac:dyDescent="0.25">
      <c r="B22" s="378" t="s">
        <v>506</v>
      </c>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row>
    <row r="23" spans="2:39" ht="15" customHeight="1" x14ac:dyDescent="0.25">
      <c r="B23" s="381" t="s">
        <v>499</v>
      </c>
      <c r="C23" s="381"/>
      <c r="D23" s="381"/>
      <c r="E23" s="381"/>
      <c r="F23" s="381"/>
      <c r="G23" s="381"/>
      <c r="H23" s="381"/>
      <c r="I23" s="381"/>
      <c r="J23" s="381"/>
      <c r="K23" s="381"/>
      <c r="L23" s="381"/>
      <c r="M23" s="381"/>
      <c r="N23" s="381"/>
      <c r="O23" s="381"/>
      <c r="P23" s="381"/>
      <c r="Q23" s="381"/>
      <c r="R23" s="381"/>
      <c r="S23" s="381"/>
      <c r="T23" s="381"/>
      <c r="U23" s="381"/>
      <c r="V23" s="381"/>
      <c r="W23" s="381"/>
      <c r="X23" s="381" t="s">
        <v>1209</v>
      </c>
      <c r="Y23" s="381"/>
      <c r="Z23" s="381"/>
      <c r="AA23" s="381"/>
      <c r="AB23" s="381"/>
      <c r="AC23" s="381"/>
      <c r="AD23" s="381"/>
      <c r="AE23" s="381"/>
      <c r="AF23" s="381"/>
      <c r="AG23" s="381"/>
      <c r="AH23" s="381"/>
      <c r="AI23" s="381"/>
      <c r="AJ23" s="381"/>
      <c r="AK23" s="381"/>
      <c r="AL23" s="381"/>
      <c r="AM23" s="381"/>
    </row>
    <row r="24" spans="2:39" ht="15" customHeight="1" x14ac:dyDescent="0.25">
      <c r="B24" s="377" t="s">
        <v>1216</v>
      </c>
      <c r="C24" s="377"/>
      <c r="D24" s="377"/>
      <c r="E24" s="377"/>
      <c r="F24" s="377"/>
      <c r="G24" s="377"/>
      <c r="H24" s="377"/>
      <c r="I24" s="377" t="s">
        <v>507</v>
      </c>
      <c r="J24" s="377"/>
      <c r="K24" s="377"/>
      <c r="L24" s="377"/>
      <c r="M24" s="377"/>
      <c r="N24" s="377"/>
      <c r="O24" s="377" t="s">
        <v>1948</v>
      </c>
      <c r="P24" s="377"/>
      <c r="Q24" s="377"/>
      <c r="R24" s="377"/>
      <c r="S24" s="377"/>
      <c r="T24" s="377"/>
      <c r="U24" s="377"/>
      <c r="V24" s="377"/>
      <c r="W24" s="377"/>
      <c r="X24" s="382" t="s">
        <v>1174</v>
      </c>
      <c r="Y24" s="382"/>
      <c r="Z24" s="382"/>
      <c r="AA24" s="382"/>
      <c r="AB24" s="382"/>
      <c r="AC24" s="382"/>
      <c r="AD24" s="382"/>
      <c r="AE24" s="382"/>
      <c r="AF24" s="382" t="s">
        <v>1175</v>
      </c>
      <c r="AG24" s="382"/>
      <c r="AH24" s="382"/>
      <c r="AI24" s="382"/>
      <c r="AJ24" s="382"/>
      <c r="AK24" s="382"/>
      <c r="AL24" s="382"/>
      <c r="AM24" s="382"/>
    </row>
    <row r="25" spans="2:39" ht="15" customHeight="1" x14ac:dyDescent="0.25">
      <c r="B25" s="385"/>
      <c r="C25" s="385"/>
      <c r="D25" s="385"/>
      <c r="E25" s="385"/>
      <c r="F25" s="385"/>
      <c r="G25" s="385"/>
      <c r="H25" s="385"/>
      <c r="I25" s="384"/>
      <c r="J25" s="384"/>
      <c r="K25" s="384"/>
      <c r="L25" s="384"/>
      <c r="M25" s="384"/>
      <c r="N25" s="384"/>
      <c r="O25" s="385"/>
      <c r="P25" s="385"/>
      <c r="Q25" s="385"/>
      <c r="R25" s="385"/>
      <c r="S25" s="385"/>
      <c r="T25" s="385"/>
      <c r="U25" s="385"/>
      <c r="V25" s="385"/>
      <c r="W25" s="385"/>
      <c r="X25" s="383"/>
      <c r="Y25" s="383"/>
      <c r="Z25" s="383"/>
      <c r="AA25" s="383"/>
      <c r="AB25" s="383"/>
      <c r="AC25" s="383"/>
      <c r="AD25" s="383"/>
      <c r="AE25" s="383"/>
      <c r="AF25" s="383"/>
      <c r="AG25" s="383"/>
      <c r="AH25" s="383"/>
      <c r="AI25" s="383"/>
      <c r="AJ25" s="383"/>
      <c r="AK25" s="383"/>
      <c r="AL25" s="383"/>
      <c r="AM25" s="383"/>
    </row>
    <row r="26" spans="2:39" ht="15" customHeight="1" x14ac:dyDescent="0.25"/>
    <row r="27" spans="2:39" ht="15" customHeight="1" x14ac:dyDescent="0.25">
      <c r="B27" s="389" t="s">
        <v>9</v>
      </c>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90"/>
      <c r="AG27" s="390"/>
      <c r="AH27" s="390"/>
      <c r="AI27" s="390"/>
      <c r="AJ27" s="390"/>
      <c r="AK27" s="390"/>
      <c r="AL27" s="390"/>
      <c r="AM27" s="390"/>
    </row>
    <row r="28" spans="2:39" ht="15" customHeight="1" x14ac:dyDescent="0.25">
      <c r="B28" s="386" t="s">
        <v>1757</v>
      </c>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8"/>
    </row>
    <row r="29" spans="2:39" ht="15" customHeight="1" x14ac:dyDescent="0.25">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25">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25">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25">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25">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25">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25">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25">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25">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25">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25">
      <c r="B39" s="386" t="s">
        <v>1758</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8"/>
    </row>
    <row r="40" spans="2:39" ht="15" customHeight="1" x14ac:dyDescent="0.25">
      <c r="B40" s="279" t="str">
        <f>IF(C40="• No adjunta la información del presupuesto en formato electrónico.",1,"")</f>
        <v/>
      </c>
      <c r="C40" s="375" t="str">
        <f>IF(C41="• No se envía el acta de aprobación al presupuesto.","",IF(AG16&gt;0,"","• No adjunta la información del presupuesto en formato electrónico."))</f>
        <v/>
      </c>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6"/>
    </row>
    <row r="41" spans="2:39" ht="15" customHeight="1" x14ac:dyDescent="0.25">
      <c r="B41" s="279">
        <f>IF(C41="• No se envía el acta de aprobación al presupuesto.",1,"")</f>
        <v>1</v>
      </c>
      <c r="C41" s="375" t="str">
        <f>IF(B25="","• No se envía el acta de aprobación al presupuesto.","")</f>
        <v>• No se envía el acta de aprobación al presupuesto.</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6"/>
    </row>
    <row r="42" spans="2:39" ht="15" customHeight="1" x14ac:dyDescent="0.25">
      <c r="B42" s="279" t="str">
        <f>IF(C42="• El presupuesto se aprobó posterior al 30 de diciembre de "&amp;AJ20-1&amp;", incumpliendo lo establecido en el art. 218 de la LHM.",1,"")</f>
        <v/>
      </c>
      <c r="C42" s="375" t="str">
        <f>IF(I25&gt;45290,"• El presupuesto se aprobó posterior al 30 de diciembre de "&amp;AJ20-1&amp;", incumpliendo lo establecido en el art. 218 de la LHM.","")</f>
        <v/>
      </c>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6"/>
    </row>
    <row r="43" spans="2:39" ht="15" customHeight="1" x14ac:dyDescent="0.25">
      <c r="B43" s="279" t="str">
        <f>IF(C43="• En el acta unicamente hace referencia a la aprobación del presupuesto sin indicar por cuanto se aprobo.",1,"")</f>
        <v/>
      </c>
      <c r="C43" s="375" t="str">
        <f>IF(C41="• No se envía el acta de aprobación al presupuesto.","",IF(AF25&gt;0,IF(X25="","• En el acta únicamente hace referencia a la aprobación del presupuesto sin indicar por cuanto se aprobó.","")))</f>
        <v/>
      </c>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6"/>
    </row>
    <row r="44" spans="2:39" ht="15" customHeight="1" x14ac:dyDescent="0.25">
      <c r="B44" s="279" t="str">
        <f>IF(C44="• Existe diferencia entre lo establecido en el acta de aprobación y la información remitida en los formatos del presupuesto.",1,"")</f>
        <v/>
      </c>
      <c r="C44" s="375" t="str">
        <f>IF(C41="• No se envía el acta de aprobación al presupuesto.","",IF(X25="","",IF(X25=AF25,"","• Existe diferencia entre lo establecido en el acta de aprobación y la información remitida en los formatos del presupuesto.")))</f>
        <v/>
      </c>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6"/>
    </row>
    <row r="45" spans="2:39" ht="50.25" customHeight="1" x14ac:dyDescent="0.25">
      <c r="B45" s="279" t="str">
        <f>IF(C45="","",1)</f>
        <v/>
      </c>
      <c r="C45" s="436"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2:39" ht="15" customHeight="1" x14ac:dyDescent="0.25">
      <c r="B46" s="279" t="str">
        <f>IF(C46="• El total de la estimación de ingresos es diferente al total del presupuesto de egresos.",1,"")</f>
        <v/>
      </c>
      <c r="C46" s="314" t="str">
        <f>Inconsistencias!B31</f>
        <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5"/>
    </row>
    <row r="47" spans="2:39" ht="15" customHeight="1" x14ac:dyDescent="0.25">
      <c r="B47" s="279" t="str">
        <f>IF(C47="• Se observa diferencia entre la estimación de ingresos fiscales (11) y los egresos pagaderos con dicha fuente de financiamiento.",1,"")</f>
        <v/>
      </c>
      <c r="C47" s="314" t="str">
        <f>Inconsistencias!B32</f>
        <v/>
      </c>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5"/>
    </row>
    <row r="48" spans="2:39" ht="15" customHeight="1" x14ac:dyDescent="0.25">
      <c r="B48" s="279" t="str">
        <f>IF(C48="• Se observa diferencia entre la estimación de financiamiento interno (12) y los egresos pagaderos con dicha fuente de financiamiento.",1,"")</f>
        <v/>
      </c>
      <c r="C48" s="314" t="str">
        <f>Inconsistencias!B33</f>
        <v/>
      </c>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5"/>
    </row>
    <row r="49" spans="2:39" ht="15" customHeight="1" x14ac:dyDescent="0.25">
      <c r="B49" s="279" t="str">
        <f>IF(C49="• Se observa diferencia entre la estimación de ingresos propios (14) y los egresos pagaderos con dicha fuente de financiamiento.",1,"")</f>
        <v/>
      </c>
      <c r="C49" s="314" t="str">
        <f>Inconsistencias!B34</f>
        <v/>
      </c>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5"/>
    </row>
    <row r="50" spans="2:39" ht="15" customHeight="1" x14ac:dyDescent="0.25">
      <c r="B50" s="279" t="str">
        <f>IF(C50="• Se observa diferencia entre la estimación de ingresos de recursos federales de libre disposición (15) y los egresos pagaderos con dicha fuente de financiamiento.",1,"")</f>
        <v/>
      </c>
      <c r="C50" s="314" t="str">
        <f>Inconsistencias!B35</f>
        <v/>
      </c>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5"/>
    </row>
    <row r="51" spans="2:39" ht="15" customHeight="1" x14ac:dyDescent="0.25">
      <c r="B51" s="279" t="str">
        <f>IF(C51="• Se observa diferencia entre la estimación de ingresos de recursos estatales de libre disposición (16) y los egresos pagaderos con dicha fuente de financiamiento.",1,"")</f>
        <v/>
      </c>
      <c r="C51" s="314" t="str">
        <f>Inconsistencias!B36</f>
        <v/>
      </c>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5"/>
    </row>
    <row r="52" spans="2:39" ht="15" customHeight="1" x14ac:dyDescent="0.25">
      <c r="B52" s="279" t="str">
        <f>IF(C52="• Se observa diferencia entre la estimación de ingresos de otros recursos de libre disposición (17) y los egresos pagaderos con dicha fuente de financiamiento.",1,"")</f>
        <v/>
      </c>
      <c r="C52" s="314" t="str">
        <f>Inconsistencias!B37</f>
        <v/>
      </c>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5"/>
    </row>
    <row r="53" spans="2:39" ht="15" customHeight="1" x14ac:dyDescent="0.25">
      <c r="B53" s="279" t="str">
        <f>IF(C53="• Se observa diferencia entre la estimación de ingresos de recursos federales etiquetados (25) y los egresos pagaderos con dicha fuente de financiamiento.",1,"")</f>
        <v/>
      </c>
      <c r="C53" s="314" t="str">
        <f>Inconsistencias!B38</f>
        <v/>
      </c>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5"/>
    </row>
    <row r="54" spans="2:39" ht="15" customHeight="1" x14ac:dyDescent="0.25">
      <c r="B54" s="279" t="str">
        <f>IF(C54="• Se observa diferencia entre la estimación de ingresos de recursos estatales etiquetados (26) y los egresos pagaderos con dicha fuente de financiamiento.",1,"")</f>
        <v/>
      </c>
      <c r="C54" s="314" t="str">
        <f>Inconsistencias!B39</f>
        <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5"/>
    </row>
    <row r="55" spans="2:39" ht="22.5" customHeight="1" x14ac:dyDescent="0.25">
      <c r="B55" s="279" t="str">
        <f>IF(C55="• Se observa diferencia entre la estimación de ingresos otros recursos de transferencia federal etiquetados (27) y los egresos pagaderos con dicha fuente de financiamiento.",1,"")</f>
        <v/>
      </c>
      <c r="C55" s="314" t="str">
        <f>Inconsistencias!B40</f>
        <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5"/>
    </row>
    <row r="56" spans="2:39" ht="15" customHeight="1" x14ac:dyDescent="0.25">
      <c r="B56" s="279" t="str">
        <f>IF(C56="• El total del presupuesto de egresos en su clasificación por objeto del gasto difiere con el total de los egresos por clasificación funcional del gasto.",1,"")</f>
        <v/>
      </c>
      <c r="C56" s="314" t="str">
        <f>Inconsistencias!B42</f>
        <v/>
      </c>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5"/>
    </row>
    <row r="57" spans="2:39" ht="15" customHeight="1" x14ac:dyDescent="0.25">
      <c r="B57" s="279" t="str">
        <f>IF(C57="• El total del presupuesto de egresos en su clasificación por objeto del gasto difiere con el total de los egresos en la clasificación administrativa.",1,"")</f>
        <v/>
      </c>
      <c r="C57" s="314" t="str">
        <f>Inconsistencias!B43</f>
        <v/>
      </c>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5"/>
    </row>
    <row r="58" spans="2:39" ht="15" customHeight="1" x14ac:dyDescent="0.25">
      <c r="B58" s="279" t="str">
        <f>IF(C58="• A todo FIN debe existir un PROPÓSITO, en este caso, en el nivel de MIR se establece FIN(ES) y no se tiene el mismo número de PROPÓSITO(S).",1,"")</f>
        <v/>
      </c>
      <c r="C58" s="314" t="str">
        <f>Inconsistencias!B45</f>
        <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5"/>
    </row>
    <row r="59" spans="2:39" ht="15" customHeight="1" x14ac:dyDescent="0.25">
      <c r="B59" s="279" t="str">
        <f>IF(C59="• A todo PROPÓSITO debe existir un FIN, en este caso, en el nivel de MIR se establece PROPÓSITO(S) y no se tiene el mismo número de FIN(ES).",1,"")</f>
        <v/>
      </c>
      <c r="C59" s="314" t="str">
        <f>Inconsistencias!B46</f>
        <v/>
      </c>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5"/>
    </row>
    <row r="60" spans="2:39" ht="15" customHeight="1" x14ac:dyDescent="0.25">
      <c r="B60" s="279" t="str">
        <f>IF(C60="• Establecido el FIN y PROPÓSITO se construyen los COMPONENTES, en este caso, en el Nivel de MIR se establece FIN(ES) y PROPÓSITO(S) y no se tiene o es menor al número de COMPONENTE(S).",1,"")</f>
        <v/>
      </c>
      <c r="C60" s="314" t="str">
        <f>Inconsistencias!B47</f>
        <v/>
      </c>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5"/>
    </row>
    <row r="61" spans="2:39" ht="15.6" customHeight="1" x14ac:dyDescent="0.25">
      <c r="B61" s="279" t="str">
        <f>IF(C61="• Determinado los COMPONENTES que contribuyen al FIN y PROPÓPOSITO se constituyen las ACTIVIDADES, en este caso, en el Nivel de MIR se establece COMPONENTE(S) y no se tiene o es menor al número de ACTIVIDADE(S).",1,"")</f>
        <v/>
      </c>
      <c r="C61" s="314" t="str">
        <f>Inconsistencias!B48</f>
        <v/>
      </c>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5"/>
    </row>
    <row r="62" spans="2:39" ht="22.35" customHeight="1" x14ac:dyDescent="0.25">
      <c r="B62" s="279" t="str">
        <f>IF(C62="• El presupuesto de egresos en su clasificación por objeto del gasto difiere con lo erogado en la MIR y/o Indicadores de gestión, en lo correspondiente al capítulo 1000.",1,"")</f>
        <v/>
      </c>
      <c r="C62" s="314" t="str">
        <f>Inconsistencias!B49</f>
        <v/>
      </c>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5"/>
    </row>
    <row r="63" spans="2:39" ht="22.35" customHeight="1" x14ac:dyDescent="0.25">
      <c r="B63" s="279" t="str">
        <f>IF(C63="• El presupuesto de egresos en su clasificación por objeto del gasto difiere con lo erogado en la MIR y/o Indicadores de gestión, en lo correspondiente al capítulo 2000.",1,"")</f>
        <v/>
      </c>
      <c r="C63" s="314" t="str">
        <f>Inconsistencias!B50</f>
        <v/>
      </c>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5"/>
    </row>
    <row r="64" spans="2:39" ht="26.25" customHeight="1" x14ac:dyDescent="0.25">
      <c r="B64" s="279" t="str">
        <f>IF(C64="• El presupuesto de egresos en su clasificación por objeto del gasto difiere con lo erogado en la MIR y/o Indicadores de gestión, en lo correspondiente al capítulo 3000.",1,"")</f>
        <v/>
      </c>
      <c r="C64" s="314" t="str">
        <f>Inconsistencias!B51</f>
        <v/>
      </c>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5"/>
    </row>
    <row r="65" spans="2:39" ht="26.25" customHeight="1" x14ac:dyDescent="0.25">
      <c r="B65" s="279" t="str">
        <f>IF(C65="• El presupuesto de egresos en su clasificación por objeto del gasto difiere con lo erogado en la MIR y/o Indicadores de gestión, en lo correspondiente al capítulo 4000.",1,"")</f>
        <v/>
      </c>
      <c r="C65" s="314" t="str">
        <f>Inconsistencias!B52</f>
        <v/>
      </c>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5"/>
    </row>
    <row r="66" spans="2:39" ht="26.25" customHeight="1" x14ac:dyDescent="0.25">
      <c r="B66" s="279" t="str">
        <f>IF(C66="• El presupuesto de egresos en su clasificación por objeto del gasto difiere con lo erogado en la MIR y/o Indicadores de gestión, en lo correspondiente al capítulo 5000.",1,"")</f>
        <v/>
      </c>
      <c r="C66" s="314" t="str">
        <f>Inconsistencias!B53</f>
        <v/>
      </c>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5"/>
    </row>
    <row r="67" spans="2:39" ht="26.25" customHeight="1" x14ac:dyDescent="0.25">
      <c r="B67" s="279" t="str">
        <f>IF(C67="• El presupuesto de egresos en su clasificación por objeto del gasto difiere con lo erogado en la MIR y/o Indicadores de gestión, en lo correspondiente al capítulo 6000.",1,"")</f>
        <v/>
      </c>
      <c r="C67" s="314" t="str">
        <f>Inconsistencias!B54</f>
        <v/>
      </c>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5"/>
    </row>
    <row r="68" spans="2:39" ht="26.25" customHeight="1" x14ac:dyDescent="0.25">
      <c r="B68" s="279" t="str">
        <f>IF(C68="• El presupuesto de egresos en su clasificación por objeto del gasto difiere con lo erogado en la MIR y/o Indicadores de gestión, en lo correspondiente al capítulo 7000.",1,"")</f>
        <v/>
      </c>
      <c r="C68" s="314" t="str">
        <f>Inconsistencias!B55</f>
        <v/>
      </c>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5"/>
    </row>
    <row r="69" spans="2:39" ht="26.25" customHeight="1" x14ac:dyDescent="0.25">
      <c r="B69" s="279" t="str">
        <f>IF(C69="• El presupuesto de egresos en su clasificación por objeto del gasto difiere con lo erogado en la MIR y/o Indicadores de gestión, en lo correspondiente al capítulo 8000.",1,"")</f>
        <v/>
      </c>
      <c r="C69" s="314" t="str">
        <f>Inconsistencias!B56</f>
        <v/>
      </c>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5"/>
    </row>
    <row r="70" spans="2:39" ht="26.25" customHeight="1" x14ac:dyDescent="0.25">
      <c r="B70" s="279" t="str">
        <f>IF(C70="• El presupuesto de egresos en su clasificación por objeto del gasto difiere con lo erogado en la MIR y/o Indicadores de gestión, en lo correspondiente al capítulo 9000.",1,"")</f>
        <v/>
      </c>
      <c r="C70" s="314" t="str">
        <f>Inconsistencias!B57</f>
        <v/>
      </c>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5"/>
    </row>
    <row r="71" spans="2:39" ht="15" customHeight="1" x14ac:dyDescent="0.25">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25">
      <c r="B72" s="378" t="s">
        <v>1142</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80"/>
    </row>
    <row r="73" spans="2:39" ht="15" customHeight="1" x14ac:dyDescent="0.25">
      <c r="B73" s="338" t="s">
        <v>1731</v>
      </c>
      <c r="C73" s="339"/>
      <c r="D73" s="339"/>
      <c r="E73" s="339"/>
      <c r="F73" s="339"/>
      <c r="G73" s="340"/>
      <c r="H73" s="338" t="s">
        <v>1733</v>
      </c>
      <c r="I73" s="339"/>
      <c r="J73" s="339"/>
      <c r="K73" s="340"/>
      <c r="L73" s="338" t="s">
        <v>1735</v>
      </c>
      <c r="M73" s="339"/>
      <c r="N73" s="339"/>
      <c r="O73" s="339"/>
      <c r="P73" s="339"/>
      <c r="Q73" s="339"/>
      <c r="R73" s="339"/>
      <c r="S73" s="339"/>
      <c r="T73" s="340"/>
      <c r="U73" s="338" t="s">
        <v>1736</v>
      </c>
      <c r="V73" s="340"/>
      <c r="W73" s="338" t="s">
        <v>1737</v>
      </c>
      <c r="X73" s="339"/>
      <c r="Y73" s="339"/>
      <c r="Z73" s="339"/>
      <c r="AA73" s="340"/>
      <c r="AB73" s="338" t="s">
        <v>1738</v>
      </c>
      <c r="AC73" s="340"/>
      <c r="AD73" s="338" t="s">
        <v>1739</v>
      </c>
      <c r="AE73" s="339"/>
      <c r="AF73" s="339"/>
      <c r="AG73" s="339"/>
      <c r="AH73" s="339"/>
      <c r="AI73" s="339"/>
      <c r="AJ73" s="339"/>
      <c r="AK73" s="339"/>
      <c r="AL73" s="339"/>
      <c r="AM73" s="340"/>
    </row>
    <row r="74" spans="2:39" ht="17.45" customHeight="1" x14ac:dyDescent="0.25">
      <c r="B74" s="303" t="s">
        <v>1732</v>
      </c>
      <c r="C74" s="304"/>
      <c r="D74" s="304"/>
      <c r="E74" s="304"/>
      <c r="F74" s="304"/>
      <c r="G74" s="316"/>
      <c r="H74" s="303" t="s">
        <v>1784</v>
      </c>
      <c r="I74" s="304"/>
      <c r="J74" s="304"/>
      <c r="K74" s="316"/>
      <c r="L74" s="303" t="s">
        <v>1734</v>
      </c>
      <c r="M74" s="304"/>
      <c r="N74" s="304"/>
      <c r="O74" s="304"/>
      <c r="P74" s="304"/>
      <c r="Q74" s="304"/>
      <c r="R74" s="304"/>
      <c r="S74" s="304"/>
      <c r="T74" s="316"/>
      <c r="U74" s="323"/>
      <c r="V74" s="324"/>
      <c r="W74" s="349" t="s">
        <v>1730</v>
      </c>
      <c r="X74" s="350"/>
      <c r="Y74" s="350"/>
      <c r="Z74" s="350"/>
      <c r="AA74" s="351"/>
      <c r="AB74" s="303" t="s">
        <v>1730</v>
      </c>
      <c r="AC74" s="316"/>
      <c r="AD74" s="360"/>
      <c r="AE74" s="361"/>
      <c r="AF74" s="361"/>
      <c r="AG74" s="361"/>
      <c r="AH74" s="361"/>
      <c r="AI74" s="361"/>
      <c r="AJ74" s="361"/>
      <c r="AK74" s="361"/>
      <c r="AL74" s="361"/>
      <c r="AM74" s="362"/>
    </row>
    <row r="75" spans="2:39" ht="17.45" customHeight="1" x14ac:dyDescent="0.25">
      <c r="B75" s="317"/>
      <c r="C75" s="318"/>
      <c r="D75" s="318"/>
      <c r="E75" s="318"/>
      <c r="F75" s="318"/>
      <c r="G75" s="319"/>
      <c r="H75" s="317"/>
      <c r="I75" s="318"/>
      <c r="J75" s="318"/>
      <c r="K75" s="319"/>
      <c r="L75" s="317"/>
      <c r="M75" s="318"/>
      <c r="N75" s="318"/>
      <c r="O75" s="318"/>
      <c r="P75" s="318"/>
      <c r="Q75" s="318"/>
      <c r="R75" s="318"/>
      <c r="S75" s="318"/>
      <c r="T75" s="319"/>
      <c r="U75" s="325"/>
      <c r="V75" s="326"/>
      <c r="W75" s="352"/>
      <c r="X75" s="353"/>
      <c r="Y75" s="353"/>
      <c r="Z75" s="353"/>
      <c r="AA75" s="354"/>
      <c r="AB75" s="317"/>
      <c r="AC75" s="319"/>
      <c r="AD75" s="363"/>
      <c r="AE75" s="364"/>
      <c r="AF75" s="364"/>
      <c r="AG75" s="364"/>
      <c r="AH75" s="364"/>
      <c r="AI75" s="364"/>
      <c r="AJ75" s="364"/>
      <c r="AK75" s="364"/>
      <c r="AL75" s="364"/>
      <c r="AM75" s="365"/>
    </row>
    <row r="76" spans="2:39" ht="17.45" customHeight="1" x14ac:dyDescent="0.25">
      <c r="B76" s="320"/>
      <c r="C76" s="321"/>
      <c r="D76" s="321"/>
      <c r="E76" s="321"/>
      <c r="F76" s="321"/>
      <c r="G76" s="322"/>
      <c r="H76" s="320"/>
      <c r="I76" s="321"/>
      <c r="J76" s="321"/>
      <c r="K76" s="322"/>
      <c r="L76" s="320"/>
      <c r="M76" s="321"/>
      <c r="N76" s="321"/>
      <c r="O76" s="321"/>
      <c r="P76" s="321"/>
      <c r="Q76" s="321"/>
      <c r="R76" s="321"/>
      <c r="S76" s="321"/>
      <c r="T76" s="322"/>
      <c r="U76" s="327"/>
      <c r="V76" s="328"/>
      <c r="W76" s="355"/>
      <c r="X76" s="356"/>
      <c r="Y76" s="356"/>
      <c r="Z76" s="356"/>
      <c r="AA76" s="357"/>
      <c r="AB76" s="320"/>
      <c r="AC76" s="322"/>
      <c r="AD76" s="366"/>
      <c r="AE76" s="367"/>
      <c r="AF76" s="367"/>
      <c r="AG76" s="367"/>
      <c r="AH76" s="367"/>
      <c r="AI76" s="367"/>
      <c r="AJ76" s="367"/>
      <c r="AK76" s="367"/>
      <c r="AL76" s="367"/>
      <c r="AM76" s="368"/>
    </row>
    <row r="77" spans="2:39" ht="15" customHeight="1" x14ac:dyDescent="0.25">
      <c r="B77" s="303" t="s">
        <v>1740</v>
      </c>
      <c r="C77" s="304"/>
      <c r="D77" s="304"/>
      <c r="E77" s="304"/>
      <c r="F77" s="304"/>
      <c r="G77" s="316"/>
      <c r="H77" s="303" t="s">
        <v>1741</v>
      </c>
      <c r="I77" s="304"/>
      <c r="J77" s="304"/>
      <c r="K77" s="316"/>
      <c r="L77" s="303" t="s">
        <v>1742</v>
      </c>
      <c r="M77" s="304"/>
      <c r="N77" s="304"/>
      <c r="O77" s="304"/>
      <c r="P77" s="304"/>
      <c r="Q77" s="304"/>
      <c r="R77" s="304"/>
      <c r="S77" s="304"/>
      <c r="T77" s="316"/>
      <c r="U77" s="323"/>
      <c r="V77" s="324"/>
      <c r="W77" s="349" t="s">
        <v>1730</v>
      </c>
      <c r="X77" s="350"/>
      <c r="Y77" s="350"/>
      <c r="Z77" s="350"/>
      <c r="AA77" s="351"/>
      <c r="AB77" s="303" t="s">
        <v>1730</v>
      </c>
      <c r="AC77" s="316"/>
      <c r="AD77" s="360"/>
      <c r="AE77" s="361"/>
      <c r="AF77" s="361"/>
      <c r="AG77" s="361"/>
      <c r="AH77" s="361"/>
      <c r="AI77" s="361"/>
      <c r="AJ77" s="361"/>
      <c r="AK77" s="361"/>
      <c r="AL77" s="361"/>
      <c r="AM77" s="362"/>
    </row>
    <row r="78" spans="2:39" ht="15" customHeight="1" x14ac:dyDescent="0.25">
      <c r="B78" s="317"/>
      <c r="C78" s="318"/>
      <c r="D78" s="318"/>
      <c r="E78" s="318"/>
      <c r="F78" s="318"/>
      <c r="G78" s="319"/>
      <c r="H78" s="317"/>
      <c r="I78" s="318"/>
      <c r="J78" s="318"/>
      <c r="K78" s="319"/>
      <c r="L78" s="317"/>
      <c r="M78" s="318"/>
      <c r="N78" s="318"/>
      <c r="O78" s="318"/>
      <c r="P78" s="318"/>
      <c r="Q78" s="318"/>
      <c r="R78" s="318"/>
      <c r="S78" s="318"/>
      <c r="T78" s="319"/>
      <c r="U78" s="325"/>
      <c r="V78" s="326"/>
      <c r="W78" s="352"/>
      <c r="X78" s="353"/>
      <c r="Y78" s="353"/>
      <c r="Z78" s="353"/>
      <c r="AA78" s="354"/>
      <c r="AB78" s="317"/>
      <c r="AC78" s="319"/>
      <c r="AD78" s="363"/>
      <c r="AE78" s="364"/>
      <c r="AF78" s="364"/>
      <c r="AG78" s="364"/>
      <c r="AH78" s="364"/>
      <c r="AI78" s="364"/>
      <c r="AJ78" s="364"/>
      <c r="AK78" s="364"/>
      <c r="AL78" s="364"/>
      <c r="AM78" s="365"/>
    </row>
    <row r="79" spans="2:39" ht="15" customHeight="1" x14ac:dyDescent="0.25">
      <c r="B79" s="320"/>
      <c r="C79" s="321"/>
      <c r="D79" s="321"/>
      <c r="E79" s="321"/>
      <c r="F79" s="321"/>
      <c r="G79" s="322"/>
      <c r="H79" s="320"/>
      <c r="I79" s="321"/>
      <c r="J79" s="321"/>
      <c r="K79" s="322"/>
      <c r="L79" s="320"/>
      <c r="M79" s="321"/>
      <c r="N79" s="321"/>
      <c r="O79" s="321"/>
      <c r="P79" s="321"/>
      <c r="Q79" s="321"/>
      <c r="R79" s="321"/>
      <c r="S79" s="321"/>
      <c r="T79" s="322"/>
      <c r="U79" s="327"/>
      <c r="V79" s="328"/>
      <c r="W79" s="355"/>
      <c r="X79" s="356"/>
      <c r="Y79" s="356"/>
      <c r="Z79" s="356"/>
      <c r="AA79" s="357"/>
      <c r="AB79" s="320"/>
      <c r="AC79" s="322"/>
      <c r="AD79" s="366"/>
      <c r="AE79" s="367"/>
      <c r="AF79" s="367"/>
      <c r="AG79" s="367"/>
      <c r="AH79" s="367"/>
      <c r="AI79" s="367"/>
      <c r="AJ79" s="367"/>
      <c r="AK79" s="367"/>
      <c r="AL79" s="367"/>
      <c r="AM79" s="368"/>
    </row>
    <row r="80" spans="2:39" ht="15" customHeight="1" x14ac:dyDescent="0.25">
      <c r="B80" s="303" t="s">
        <v>1936</v>
      </c>
      <c r="C80" s="304"/>
      <c r="D80" s="304"/>
      <c r="E80" s="304"/>
      <c r="F80" s="304"/>
      <c r="G80" s="316"/>
      <c r="H80" s="303" t="s">
        <v>1935</v>
      </c>
      <c r="I80" s="304"/>
      <c r="J80" s="304"/>
      <c r="K80" s="316"/>
      <c r="L80" s="303" t="s">
        <v>1951</v>
      </c>
      <c r="M80" s="304"/>
      <c r="N80" s="304"/>
      <c r="O80" s="304"/>
      <c r="P80" s="304"/>
      <c r="Q80" s="304"/>
      <c r="R80" s="304"/>
      <c r="S80" s="304"/>
      <c r="T80" s="316"/>
      <c r="U80" s="341">
        <f>IF(W81=W83,1,2)</f>
        <v>2</v>
      </c>
      <c r="V80" s="342"/>
      <c r="W80" s="332" t="s">
        <v>1937</v>
      </c>
      <c r="X80" s="333"/>
      <c r="Y80" s="333"/>
      <c r="Z80" s="333"/>
      <c r="AA80" s="334"/>
      <c r="AB80" s="369">
        <f>(W81/W83)-1</f>
        <v>-1</v>
      </c>
      <c r="AC80" s="370"/>
      <c r="AD80" s="360"/>
      <c r="AE80" s="361"/>
      <c r="AF80" s="361"/>
      <c r="AG80" s="361"/>
      <c r="AH80" s="361"/>
      <c r="AI80" s="361"/>
      <c r="AJ80" s="361"/>
      <c r="AK80" s="361"/>
      <c r="AL80" s="361"/>
      <c r="AM80" s="362"/>
    </row>
    <row r="81" spans="2:39" ht="15" customHeight="1" x14ac:dyDescent="0.25">
      <c r="B81" s="317"/>
      <c r="C81" s="318"/>
      <c r="D81" s="318"/>
      <c r="E81" s="318"/>
      <c r="F81" s="318"/>
      <c r="G81" s="319"/>
      <c r="H81" s="317"/>
      <c r="I81" s="318"/>
      <c r="J81" s="318"/>
      <c r="K81" s="319"/>
      <c r="L81" s="317"/>
      <c r="M81" s="318"/>
      <c r="N81" s="318"/>
      <c r="O81" s="318"/>
      <c r="P81" s="318"/>
      <c r="Q81" s="318"/>
      <c r="R81" s="318"/>
      <c r="S81" s="318"/>
      <c r="T81" s="319"/>
      <c r="U81" s="343"/>
      <c r="V81" s="344"/>
      <c r="W81" s="335"/>
      <c r="X81" s="336"/>
      <c r="Y81" s="336"/>
      <c r="Z81" s="336"/>
      <c r="AA81" s="337"/>
      <c r="AB81" s="371"/>
      <c r="AC81" s="372"/>
      <c r="AD81" s="363"/>
      <c r="AE81" s="364"/>
      <c r="AF81" s="364"/>
      <c r="AG81" s="364"/>
      <c r="AH81" s="364"/>
      <c r="AI81" s="364"/>
      <c r="AJ81" s="364"/>
      <c r="AK81" s="364"/>
      <c r="AL81" s="364"/>
      <c r="AM81" s="365"/>
    </row>
    <row r="82" spans="2:39" ht="15" customHeight="1" x14ac:dyDescent="0.25">
      <c r="B82" s="317"/>
      <c r="C82" s="318"/>
      <c r="D82" s="318"/>
      <c r="E82" s="318"/>
      <c r="F82" s="318"/>
      <c r="G82" s="319"/>
      <c r="H82" s="317"/>
      <c r="I82" s="318"/>
      <c r="J82" s="318"/>
      <c r="K82" s="319"/>
      <c r="L82" s="317"/>
      <c r="M82" s="318"/>
      <c r="N82" s="318"/>
      <c r="O82" s="318"/>
      <c r="P82" s="318"/>
      <c r="Q82" s="318"/>
      <c r="R82" s="318"/>
      <c r="S82" s="318"/>
      <c r="T82" s="319"/>
      <c r="U82" s="343"/>
      <c r="V82" s="344"/>
      <c r="W82" s="332" t="s">
        <v>1949</v>
      </c>
      <c r="X82" s="333"/>
      <c r="Y82" s="333"/>
      <c r="Z82" s="333"/>
      <c r="AA82" s="334"/>
      <c r="AB82" s="371"/>
      <c r="AC82" s="372"/>
      <c r="AD82" s="363"/>
      <c r="AE82" s="364"/>
      <c r="AF82" s="364"/>
      <c r="AG82" s="364"/>
      <c r="AH82" s="364"/>
      <c r="AI82" s="364"/>
      <c r="AJ82" s="364"/>
      <c r="AK82" s="364"/>
      <c r="AL82" s="364"/>
      <c r="AM82" s="365"/>
    </row>
    <row r="83" spans="2:39" ht="15" customHeight="1" x14ac:dyDescent="0.25">
      <c r="B83" s="320"/>
      <c r="C83" s="321"/>
      <c r="D83" s="321"/>
      <c r="E83" s="321"/>
      <c r="F83" s="321"/>
      <c r="G83" s="322"/>
      <c r="H83" s="320"/>
      <c r="I83" s="321"/>
      <c r="J83" s="321"/>
      <c r="K83" s="322"/>
      <c r="L83" s="320"/>
      <c r="M83" s="321"/>
      <c r="N83" s="321"/>
      <c r="O83" s="321"/>
      <c r="P83" s="321"/>
      <c r="Q83" s="321"/>
      <c r="R83" s="321"/>
      <c r="S83" s="321"/>
      <c r="T83" s="322"/>
      <c r="U83" s="345"/>
      <c r="V83" s="346"/>
      <c r="W83" s="329">
        <f>'CRI-RYP'!E30</f>
        <v>131327591</v>
      </c>
      <c r="X83" s="330"/>
      <c r="Y83" s="330"/>
      <c r="Z83" s="330"/>
      <c r="AA83" s="331"/>
      <c r="AB83" s="373"/>
      <c r="AC83" s="374"/>
      <c r="AD83" s="366"/>
      <c r="AE83" s="367"/>
      <c r="AF83" s="367"/>
      <c r="AG83" s="367"/>
      <c r="AH83" s="367"/>
      <c r="AI83" s="367"/>
      <c r="AJ83" s="367"/>
      <c r="AK83" s="367"/>
      <c r="AL83" s="367"/>
      <c r="AM83" s="368"/>
    </row>
    <row r="84" spans="2:39" ht="15" customHeight="1" x14ac:dyDescent="0.25">
      <c r="B84" s="303" t="s">
        <v>1743</v>
      </c>
      <c r="C84" s="304"/>
      <c r="D84" s="304"/>
      <c r="E84" s="304"/>
      <c r="F84" s="304"/>
      <c r="G84" s="316"/>
      <c r="H84" s="303" t="s">
        <v>1746</v>
      </c>
      <c r="I84" s="304"/>
      <c r="J84" s="304"/>
      <c r="K84" s="316"/>
      <c r="L84" s="303" t="s">
        <v>1747</v>
      </c>
      <c r="M84" s="304"/>
      <c r="N84" s="304"/>
      <c r="O84" s="304"/>
      <c r="P84" s="304"/>
      <c r="Q84" s="304"/>
      <c r="R84" s="304"/>
      <c r="S84" s="304"/>
      <c r="T84" s="316"/>
      <c r="U84" s="341">
        <f>IF(W85&lt;=W87,1,2)</f>
        <v>2</v>
      </c>
      <c r="V84" s="342"/>
      <c r="W84" s="332" t="s">
        <v>1754</v>
      </c>
      <c r="X84" s="333"/>
      <c r="Y84" s="333"/>
      <c r="Z84" s="333"/>
      <c r="AA84" s="334"/>
      <c r="AB84" s="369" t="e">
        <f>(W85/W87)-1</f>
        <v>#DIV/0!</v>
      </c>
      <c r="AC84" s="370"/>
      <c r="AD84" s="360"/>
      <c r="AE84" s="361"/>
      <c r="AF84" s="361"/>
      <c r="AG84" s="361"/>
      <c r="AH84" s="361"/>
      <c r="AI84" s="361"/>
      <c r="AJ84" s="361"/>
      <c r="AK84" s="361"/>
      <c r="AL84" s="361"/>
      <c r="AM84" s="362"/>
    </row>
    <row r="85" spans="2:39" ht="15" customHeight="1" x14ac:dyDescent="0.25">
      <c r="B85" s="317"/>
      <c r="C85" s="318"/>
      <c r="D85" s="318"/>
      <c r="E85" s="318"/>
      <c r="F85" s="318"/>
      <c r="G85" s="319"/>
      <c r="H85" s="317"/>
      <c r="I85" s="318"/>
      <c r="J85" s="318"/>
      <c r="K85" s="319"/>
      <c r="L85" s="317"/>
      <c r="M85" s="318"/>
      <c r="N85" s="318"/>
      <c r="O85" s="318"/>
      <c r="P85" s="318"/>
      <c r="Q85" s="318"/>
      <c r="R85" s="318"/>
      <c r="S85" s="318"/>
      <c r="T85" s="319"/>
      <c r="U85" s="343"/>
      <c r="V85" s="344"/>
      <c r="W85" s="329">
        <f>'CRI-DE'!F104-'CRI-DE'!F116</f>
        <v>59252000</v>
      </c>
      <c r="X85" s="330"/>
      <c r="Y85" s="330"/>
      <c r="Z85" s="330"/>
      <c r="AA85" s="331"/>
      <c r="AB85" s="371"/>
      <c r="AC85" s="372"/>
      <c r="AD85" s="363"/>
      <c r="AE85" s="364"/>
      <c r="AF85" s="364"/>
      <c r="AG85" s="364"/>
      <c r="AH85" s="364"/>
      <c r="AI85" s="364"/>
      <c r="AJ85" s="364"/>
      <c r="AK85" s="364"/>
      <c r="AL85" s="364"/>
      <c r="AM85" s="365"/>
    </row>
    <row r="86" spans="2:39" ht="15" customHeight="1" x14ac:dyDescent="0.25">
      <c r="B86" s="317"/>
      <c r="C86" s="318"/>
      <c r="D86" s="318"/>
      <c r="E86" s="318"/>
      <c r="F86" s="318"/>
      <c r="G86" s="319"/>
      <c r="H86" s="317"/>
      <c r="I86" s="318"/>
      <c r="J86" s="318"/>
      <c r="K86" s="319"/>
      <c r="L86" s="317"/>
      <c r="M86" s="318"/>
      <c r="N86" s="318"/>
      <c r="O86" s="318"/>
      <c r="P86" s="318"/>
      <c r="Q86" s="318"/>
      <c r="R86" s="318"/>
      <c r="S86" s="318"/>
      <c r="T86" s="319"/>
      <c r="U86" s="343"/>
      <c r="V86" s="344"/>
      <c r="W86" s="332" t="s">
        <v>1748</v>
      </c>
      <c r="X86" s="333"/>
      <c r="Y86" s="333"/>
      <c r="Z86" s="333"/>
      <c r="AA86" s="334"/>
      <c r="AB86" s="371"/>
      <c r="AC86" s="372"/>
      <c r="AD86" s="363"/>
      <c r="AE86" s="364"/>
      <c r="AF86" s="364"/>
      <c r="AG86" s="364"/>
      <c r="AH86" s="364"/>
      <c r="AI86" s="364"/>
      <c r="AJ86" s="364"/>
      <c r="AK86" s="364"/>
      <c r="AL86" s="364"/>
      <c r="AM86" s="365"/>
    </row>
    <row r="87" spans="2:39" ht="15" customHeight="1" x14ac:dyDescent="0.25">
      <c r="B87" s="320"/>
      <c r="C87" s="321"/>
      <c r="D87" s="321"/>
      <c r="E87" s="321"/>
      <c r="F87" s="321"/>
      <c r="G87" s="322"/>
      <c r="H87" s="320"/>
      <c r="I87" s="321"/>
      <c r="J87" s="321"/>
      <c r="K87" s="322"/>
      <c r="L87" s="320"/>
      <c r="M87" s="321"/>
      <c r="N87" s="321"/>
      <c r="O87" s="321"/>
      <c r="P87" s="321"/>
      <c r="Q87" s="321"/>
      <c r="R87" s="321"/>
      <c r="S87" s="321"/>
      <c r="T87" s="322"/>
      <c r="U87" s="345"/>
      <c r="V87" s="346"/>
      <c r="W87" s="335"/>
      <c r="X87" s="336"/>
      <c r="Y87" s="336"/>
      <c r="Z87" s="336"/>
      <c r="AA87" s="337"/>
      <c r="AB87" s="373"/>
      <c r="AC87" s="374"/>
      <c r="AD87" s="366"/>
      <c r="AE87" s="367"/>
      <c r="AF87" s="367"/>
      <c r="AG87" s="367"/>
      <c r="AH87" s="367"/>
      <c r="AI87" s="367"/>
      <c r="AJ87" s="367"/>
      <c r="AK87" s="367"/>
      <c r="AL87" s="367"/>
      <c r="AM87" s="368"/>
    </row>
    <row r="88" spans="2:39" ht="15" customHeight="1" x14ac:dyDescent="0.25">
      <c r="B88" s="303" t="s">
        <v>1744</v>
      </c>
      <c r="C88" s="304"/>
      <c r="D88" s="304"/>
      <c r="E88" s="304"/>
      <c r="F88" s="304"/>
      <c r="G88" s="316"/>
      <c r="H88" s="303" t="s">
        <v>1746</v>
      </c>
      <c r="I88" s="304"/>
      <c r="J88" s="304"/>
      <c r="K88" s="316"/>
      <c r="L88" s="303" t="s">
        <v>2168</v>
      </c>
      <c r="M88" s="304"/>
      <c r="N88" s="304"/>
      <c r="O88" s="304"/>
      <c r="P88" s="304"/>
      <c r="Q88" s="304"/>
      <c r="R88" s="304"/>
      <c r="S88" s="304"/>
      <c r="T88" s="316"/>
      <c r="U88" s="341">
        <f>IF(W89&lt;=W91,1,2)</f>
        <v>2</v>
      </c>
      <c r="V88" s="342"/>
      <c r="W88" s="332" t="s">
        <v>1754</v>
      </c>
      <c r="X88" s="333"/>
      <c r="Y88" s="333"/>
      <c r="Z88" s="333"/>
      <c r="AA88" s="334"/>
      <c r="AB88" s="369" t="e">
        <f>(W89/W91)-1</f>
        <v>#DIV/0!</v>
      </c>
      <c r="AC88" s="370"/>
      <c r="AD88" s="360"/>
      <c r="AE88" s="361"/>
      <c r="AF88" s="361"/>
      <c r="AG88" s="361"/>
      <c r="AH88" s="361"/>
      <c r="AI88" s="361"/>
      <c r="AJ88" s="361"/>
      <c r="AK88" s="361"/>
      <c r="AL88" s="361"/>
      <c r="AM88" s="362"/>
    </row>
    <row r="89" spans="2:39" ht="15" customHeight="1" x14ac:dyDescent="0.25">
      <c r="B89" s="317"/>
      <c r="C89" s="318"/>
      <c r="D89" s="318"/>
      <c r="E89" s="318"/>
      <c r="F89" s="318"/>
      <c r="G89" s="319"/>
      <c r="H89" s="317"/>
      <c r="I89" s="318"/>
      <c r="J89" s="318"/>
      <c r="K89" s="319"/>
      <c r="L89" s="317"/>
      <c r="M89" s="318"/>
      <c r="N89" s="318"/>
      <c r="O89" s="318"/>
      <c r="P89" s="318"/>
      <c r="Q89" s="318"/>
      <c r="R89" s="318"/>
      <c r="S89" s="318"/>
      <c r="T89" s="319"/>
      <c r="U89" s="343"/>
      <c r="V89" s="344"/>
      <c r="W89" s="329">
        <f>'CRI-DE'!F117</f>
        <v>33400000</v>
      </c>
      <c r="X89" s="330"/>
      <c r="Y89" s="330"/>
      <c r="Z89" s="330"/>
      <c r="AA89" s="331"/>
      <c r="AB89" s="371"/>
      <c r="AC89" s="372"/>
      <c r="AD89" s="363"/>
      <c r="AE89" s="364"/>
      <c r="AF89" s="364"/>
      <c r="AG89" s="364"/>
      <c r="AH89" s="364"/>
      <c r="AI89" s="364"/>
      <c r="AJ89" s="364"/>
      <c r="AK89" s="364"/>
      <c r="AL89" s="364"/>
      <c r="AM89" s="365"/>
    </row>
    <row r="90" spans="2:39" ht="15" customHeight="1" x14ac:dyDescent="0.25">
      <c r="B90" s="317"/>
      <c r="C90" s="318"/>
      <c r="D90" s="318"/>
      <c r="E90" s="318"/>
      <c r="F90" s="318"/>
      <c r="G90" s="319"/>
      <c r="H90" s="317"/>
      <c r="I90" s="318"/>
      <c r="J90" s="318"/>
      <c r="K90" s="319"/>
      <c r="L90" s="317"/>
      <c r="M90" s="318"/>
      <c r="N90" s="318"/>
      <c r="O90" s="318"/>
      <c r="P90" s="318"/>
      <c r="Q90" s="318"/>
      <c r="R90" s="318"/>
      <c r="S90" s="318"/>
      <c r="T90" s="319"/>
      <c r="U90" s="343"/>
      <c r="V90" s="344"/>
      <c r="W90" s="332" t="s">
        <v>1748</v>
      </c>
      <c r="X90" s="333"/>
      <c r="Y90" s="333"/>
      <c r="Z90" s="333"/>
      <c r="AA90" s="334"/>
      <c r="AB90" s="371"/>
      <c r="AC90" s="372"/>
      <c r="AD90" s="363"/>
      <c r="AE90" s="364"/>
      <c r="AF90" s="364"/>
      <c r="AG90" s="364"/>
      <c r="AH90" s="364"/>
      <c r="AI90" s="364"/>
      <c r="AJ90" s="364"/>
      <c r="AK90" s="364"/>
      <c r="AL90" s="364"/>
      <c r="AM90" s="365"/>
    </row>
    <row r="91" spans="2:39" ht="15" customHeight="1" x14ac:dyDescent="0.25">
      <c r="B91" s="320"/>
      <c r="C91" s="321"/>
      <c r="D91" s="321"/>
      <c r="E91" s="321"/>
      <c r="F91" s="321"/>
      <c r="G91" s="322"/>
      <c r="H91" s="320"/>
      <c r="I91" s="321"/>
      <c r="J91" s="321"/>
      <c r="K91" s="322"/>
      <c r="L91" s="320"/>
      <c r="M91" s="321"/>
      <c r="N91" s="321"/>
      <c r="O91" s="321"/>
      <c r="P91" s="321"/>
      <c r="Q91" s="321"/>
      <c r="R91" s="321"/>
      <c r="S91" s="321"/>
      <c r="T91" s="322"/>
      <c r="U91" s="345"/>
      <c r="V91" s="346"/>
      <c r="W91" s="335"/>
      <c r="X91" s="336"/>
      <c r="Y91" s="336"/>
      <c r="Z91" s="336"/>
      <c r="AA91" s="337"/>
      <c r="AB91" s="373"/>
      <c r="AC91" s="374"/>
      <c r="AD91" s="366"/>
      <c r="AE91" s="367"/>
      <c r="AF91" s="367"/>
      <c r="AG91" s="367"/>
      <c r="AH91" s="367"/>
      <c r="AI91" s="367"/>
      <c r="AJ91" s="367"/>
      <c r="AK91" s="367"/>
      <c r="AL91" s="367"/>
      <c r="AM91" s="368"/>
    </row>
    <row r="92" spans="2:39" ht="15" customHeight="1" x14ac:dyDescent="0.25">
      <c r="B92" s="303" t="s">
        <v>1745</v>
      </c>
      <c r="C92" s="304"/>
      <c r="D92" s="304"/>
      <c r="E92" s="304"/>
      <c r="F92" s="304"/>
      <c r="G92" s="316"/>
      <c r="H92" s="303" t="s">
        <v>2161</v>
      </c>
      <c r="I92" s="304"/>
      <c r="J92" s="304"/>
      <c r="K92" s="316"/>
      <c r="L92" s="303" t="s">
        <v>1776</v>
      </c>
      <c r="M92" s="304"/>
      <c r="N92" s="304"/>
      <c r="O92" s="304"/>
      <c r="P92" s="304"/>
      <c r="Q92" s="304"/>
      <c r="R92" s="304"/>
      <c r="S92" s="304"/>
      <c r="T92" s="316"/>
      <c r="U92" s="323"/>
      <c r="V92" s="324"/>
      <c r="W92" s="349" t="s">
        <v>1730</v>
      </c>
      <c r="X92" s="350"/>
      <c r="Y92" s="350"/>
      <c r="Z92" s="350"/>
      <c r="AA92" s="351"/>
      <c r="AB92" s="303" t="s">
        <v>1730</v>
      </c>
      <c r="AC92" s="316"/>
      <c r="AD92" s="360"/>
      <c r="AE92" s="361"/>
      <c r="AF92" s="361"/>
      <c r="AG92" s="361"/>
      <c r="AH92" s="361"/>
      <c r="AI92" s="361"/>
      <c r="AJ92" s="361"/>
      <c r="AK92" s="361"/>
      <c r="AL92" s="361"/>
      <c r="AM92" s="362"/>
    </row>
    <row r="93" spans="2:39" ht="15" customHeight="1" x14ac:dyDescent="0.25">
      <c r="B93" s="317"/>
      <c r="C93" s="318"/>
      <c r="D93" s="318"/>
      <c r="E93" s="318"/>
      <c r="F93" s="318"/>
      <c r="G93" s="319"/>
      <c r="H93" s="317"/>
      <c r="I93" s="318"/>
      <c r="J93" s="318"/>
      <c r="K93" s="319"/>
      <c r="L93" s="317"/>
      <c r="M93" s="318"/>
      <c r="N93" s="318"/>
      <c r="O93" s="318"/>
      <c r="P93" s="318"/>
      <c r="Q93" s="318"/>
      <c r="R93" s="318"/>
      <c r="S93" s="318"/>
      <c r="T93" s="319"/>
      <c r="U93" s="325"/>
      <c r="V93" s="326"/>
      <c r="W93" s="352"/>
      <c r="X93" s="353"/>
      <c r="Y93" s="353"/>
      <c r="Z93" s="353"/>
      <c r="AA93" s="354"/>
      <c r="AB93" s="317"/>
      <c r="AC93" s="319"/>
      <c r="AD93" s="363"/>
      <c r="AE93" s="364"/>
      <c r="AF93" s="364"/>
      <c r="AG93" s="364"/>
      <c r="AH93" s="364"/>
      <c r="AI93" s="364"/>
      <c r="AJ93" s="364"/>
      <c r="AK93" s="364"/>
      <c r="AL93" s="364"/>
      <c r="AM93" s="365"/>
    </row>
    <row r="94" spans="2:39" ht="15" customHeight="1" x14ac:dyDescent="0.25">
      <c r="B94" s="317"/>
      <c r="C94" s="318"/>
      <c r="D94" s="318"/>
      <c r="E94" s="318"/>
      <c r="F94" s="318"/>
      <c r="G94" s="319"/>
      <c r="H94" s="317"/>
      <c r="I94" s="318"/>
      <c r="J94" s="318"/>
      <c r="K94" s="319"/>
      <c r="L94" s="317"/>
      <c r="M94" s="318"/>
      <c r="N94" s="318"/>
      <c r="O94" s="318"/>
      <c r="P94" s="318"/>
      <c r="Q94" s="318"/>
      <c r="R94" s="318"/>
      <c r="S94" s="318"/>
      <c r="T94" s="319"/>
      <c r="U94" s="325"/>
      <c r="V94" s="326"/>
      <c r="W94" s="352"/>
      <c r="X94" s="353"/>
      <c r="Y94" s="353"/>
      <c r="Z94" s="353"/>
      <c r="AA94" s="354"/>
      <c r="AB94" s="317"/>
      <c r="AC94" s="319"/>
      <c r="AD94" s="363"/>
      <c r="AE94" s="364"/>
      <c r="AF94" s="364"/>
      <c r="AG94" s="364"/>
      <c r="AH94" s="364"/>
      <c r="AI94" s="364"/>
      <c r="AJ94" s="364"/>
      <c r="AK94" s="364"/>
      <c r="AL94" s="364"/>
      <c r="AM94" s="365"/>
    </row>
    <row r="95" spans="2:39" ht="15" customHeight="1" x14ac:dyDescent="0.25">
      <c r="B95" s="320"/>
      <c r="C95" s="321"/>
      <c r="D95" s="321"/>
      <c r="E95" s="321"/>
      <c r="F95" s="321"/>
      <c r="G95" s="322"/>
      <c r="H95" s="320"/>
      <c r="I95" s="321"/>
      <c r="J95" s="321"/>
      <c r="K95" s="322"/>
      <c r="L95" s="320"/>
      <c r="M95" s="321"/>
      <c r="N95" s="321"/>
      <c r="O95" s="321"/>
      <c r="P95" s="321"/>
      <c r="Q95" s="321"/>
      <c r="R95" s="321"/>
      <c r="S95" s="321"/>
      <c r="T95" s="322"/>
      <c r="U95" s="327"/>
      <c r="V95" s="328"/>
      <c r="W95" s="355"/>
      <c r="X95" s="356"/>
      <c r="Y95" s="356"/>
      <c r="Z95" s="356"/>
      <c r="AA95" s="357"/>
      <c r="AB95" s="320"/>
      <c r="AC95" s="322"/>
      <c r="AD95" s="366"/>
      <c r="AE95" s="367"/>
      <c r="AF95" s="367"/>
      <c r="AG95" s="367"/>
      <c r="AH95" s="367"/>
      <c r="AI95" s="367"/>
      <c r="AJ95" s="367"/>
      <c r="AK95" s="367"/>
      <c r="AL95" s="367"/>
      <c r="AM95" s="368"/>
    </row>
    <row r="96" spans="2:39" ht="21.6" customHeight="1" x14ac:dyDescent="0.25">
      <c r="B96" s="303" t="s">
        <v>1749</v>
      </c>
      <c r="C96" s="304"/>
      <c r="D96" s="304"/>
      <c r="E96" s="304"/>
      <c r="F96" s="304"/>
      <c r="G96" s="316"/>
      <c r="H96" s="303" t="s">
        <v>1750</v>
      </c>
      <c r="I96" s="304"/>
      <c r="J96" s="304"/>
      <c r="K96" s="316"/>
      <c r="L96" s="303"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4"/>
      <c r="N96" s="304"/>
      <c r="O96" s="304"/>
      <c r="P96" s="304"/>
      <c r="Q96" s="304"/>
      <c r="R96" s="304"/>
      <c r="S96" s="304"/>
      <c r="T96" s="316"/>
      <c r="U96" s="347">
        <f>IF(AB96&lt;3%,1,2)</f>
        <v>1</v>
      </c>
      <c r="V96" s="348"/>
      <c r="W96" s="282">
        <f>RIGHT(AJ20,2)+1</f>
        <v>25</v>
      </c>
      <c r="X96" s="329">
        <f>'CRI-RYP'!F28</f>
        <v>130013518.95</v>
      </c>
      <c r="Y96" s="330"/>
      <c r="Z96" s="330"/>
      <c r="AA96" s="331"/>
      <c r="AB96" s="358">
        <f>(X96/'CRI-RYP'!E28)-1</f>
        <v>-1.0006062244757086E-2</v>
      </c>
      <c r="AC96" s="359"/>
      <c r="AD96" s="360"/>
      <c r="AE96" s="361"/>
      <c r="AF96" s="361"/>
      <c r="AG96" s="361"/>
      <c r="AH96" s="361"/>
      <c r="AI96" s="361"/>
      <c r="AJ96" s="361"/>
      <c r="AK96" s="361"/>
      <c r="AL96" s="361"/>
      <c r="AM96" s="362"/>
    </row>
    <row r="97" spans="2:39" ht="21.6" customHeight="1" x14ac:dyDescent="0.25">
      <c r="B97" s="317"/>
      <c r="C97" s="318"/>
      <c r="D97" s="318"/>
      <c r="E97" s="318"/>
      <c r="F97" s="318"/>
      <c r="G97" s="319"/>
      <c r="H97" s="317"/>
      <c r="I97" s="318"/>
      <c r="J97" s="318"/>
      <c r="K97" s="319"/>
      <c r="L97" s="317"/>
      <c r="M97" s="318"/>
      <c r="N97" s="318"/>
      <c r="O97" s="318"/>
      <c r="P97" s="318"/>
      <c r="Q97" s="318"/>
      <c r="R97" s="318"/>
      <c r="S97" s="318"/>
      <c r="T97" s="319"/>
      <c r="U97" s="347">
        <f>IF(AB97&lt;3%,1,2)</f>
        <v>2</v>
      </c>
      <c r="V97" s="348"/>
      <c r="W97" s="282">
        <f>W96+1</f>
        <v>26</v>
      </c>
      <c r="X97" s="329">
        <f>'CRI-RYP'!G28</f>
        <v>136514195</v>
      </c>
      <c r="Y97" s="330"/>
      <c r="Z97" s="330"/>
      <c r="AA97" s="331"/>
      <c r="AB97" s="358">
        <f>(X97/X96)-1</f>
        <v>5.0000000788379628E-2</v>
      </c>
      <c r="AC97" s="359"/>
      <c r="AD97" s="363"/>
      <c r="AE97" s="364"/>
      <c r="AF97" s="364"/>
      <c r="AG97" s="364"/>
      <c r="AH97" s="364"/>
      <c r="AI97" s="364"/>
      <c r="AJ97" s="364"/>
      <c r="AK97" s="364"/>
      <c r="AL97" s="364"/>
      <c r="AM97" s="365"/>
    </row>
    <row r="98" spans="2:39" ht="21.6" customHeight="1" x14ac:dyDescent="0.25">
      <c r="B98" s="320"/>
      <c r="C98" s="321"/>
      <c r="D98" s="321"/>
      <c r="E98" s="321"/>
      <c r="F98" s="321"/>
      <c r="G98" s="322"/>
      <c r="H98" s="320"/>
      <c r="I98" s="321"/>
      <c r="J98" s="321"/>
      <c r="K98" s="322"/>
      <c r="L98" s="320"/>
      <c r="M98" s="321"/>
      <c r="N98" s="321"/>
      <c r="O98" s="321"/>
      <c r="P98" s="321"/>
      <c r="Q98" s="321"/>
      <c r="R98" s="321"/>
      <c r="S98" s="321"/>
      <c r="T98" s="322"/>
      <c r="U98" s="347">
        <f>IF(AB98&lt;3%,1,2)</f>
        <v>2</v>
      </c>
      <c r="V98" s="348"/>
      <c r="W98" s="282">
        <f>W97+1</f>
        <v>27</v>
      </c>
      <c r="X98" s="329">
        <f>'CRI-RYP'!H28</f>
        <v>143339903</v>
      </c>
      <c r="Y98" s="330"/>
      <c r="Z98" s="330"/>
      <c r="AA98" s="331"/>
      <c r="AB98" s="358">
        <f>(X98/X97)-1</f>
        <v>4.9999987180820327E-2</v>
      </c>
      <c r="AC98" s="359"/>
      <c r="AD98" s="366"/>
      <c r="AE98" s="367"/>
      <c r="AF98" s="367"/>
      <c r="AG98" s="367"/>
      <c r="AH98" s="367"/>
      <c r="AI98" s="367"/>
      <c r="AJ98" s="367"/>
      <c r="AK98" s="367"/>
      <c r="AL98" s="367"/>
      <c r="AM98" s="368"/>
    </row>
    <row r="99" spans="2:39" ht="15" customHeight="1" x14ac:dyDescent="0.25">
      <c r="B99" s="303" t="s">
        <v>1958</v>
      </c>
      <c r="C99" s="304"/>
      <c r="D99" s="304"/>
      <c r="E99" s="304"/>
      <c r="F99" s="304"/>
      <c r="G99" s="316"/>
      <c r="H99" s="303" t="s">
        <v>1940</v>
      </c>
      <c r="I99" s="304"/>
      <c r="J99" s="304"/>
      <c r="K99" s="316"/>
      <c r="L99" s="303" t="s">
        <v>1941</v>
      </c>
      <c r="M99" s="304"/>
      <c r="N99" s="304"/>
      <c r="O99" s="304"/>
      <c r="P99" s="304"/>
      <c r="Q99" s="304"/>
      <c r="R99" s="304"/>
      <c r="S99" s="304"/>
      <c r="T99" s="316"/>
      <c r="U99" s="323"/>
      <c r="V99" s="324"/>
      <c r="W99" s="349" t="s">
        <v>1730</v>
      </c>
      <c r="X99" s="350"/>
      <c r="Y99" s="350"/>
      <c r="Z99" s="350"/>
      <c r="AA99" s="351"/>
      <c r="AB99" s="303" t="s">
        <v>1730</v>
      </c>
      <c r="AC99" s="316"/>
      <c r="AD99" s="360"/>
      <c r="AE99" s="361"/>
      <c r="AF99" s="361"/>
      <c r="AG99" s="361"/>
      <c r="AH99" s="361"/>
      <c r="AI99" s="361"/>
      <c r="AJ99" s="361"/>
      <c r="AK99" s="361"/>
      <c r="AL99" s="361"/>
      <c r="AM99" s="362"/>
    </row>
    <row r="100" spans="2:39" ht="15" customHeight="1" x14ac:dyDescent="0.25">
      <c r="B100" s="317"/>
      <c r="C100" s="318"/>
      <c r="D100" s="318"/>
      <c r="E100" s="318"/>
      <c r="F100" s="318"/>
      <c r="G100" s="319"/>
      <c r="H100" s="317"/>
      <c r="I100" s="318"/>
      <c r="J100" s="318"/>
      <c r="K100" s="319"/>
      <c r="L100" s="317"/>
      <c r="M100" s="318"/>
      <c r="N100" s="318"/>
      <c r="O100" s="318"/>
      <c r="P100" s="318"/>
      <c r="Q100" s="318"/>
      <c r="R100" s="318"/>
      <c r="S100" s="318"/>
      <c r="T100" s="319"/>
      <c r="U100" s="325"/>
      <c r="V100" s="326"/>
      <c r="W100" s="352"/>
      <c r="X100" s="353"/>
      <c r="Y100" s="353"/>
      <c r="Z100" s="353"/>
      <c r="AA100" s="354"/>
      <c r="AB100" s="317"/>
      <c r="AC100" s="319"/>
      <c r="AD100" s="363"/>
      <c r="AE100" s="364"/>
      <c r="AF100" s="364"/>
      <c r="AG100" s="364"/>
      <c r="AH100" s="364"/>
      <c r="AI100" s="364"/>
      <c r="AJ100" s="364"/>
      <c r="AK100" s="364"/>
      <c r="AL100" s="364"/>
      <c r="AM100" s="365"/>
    </row>
    <row r="101" spans="2:39" ht="15" customHeight="1" x14ac:dyDescent="0.25">
      <c r="B101" s="317"/>
      <c r="C101" s="318"/>
      <c r="D101" s="318"/>
      <c r="E101" s="318"/>
      <c r="F101" s="318"/>
      <c r="G101" s="319"/>
      <c r="H101" s="317"/>
      <c r="I101" s="318"/>
      <c r="J101" s="318"/>
      <c r="K101" s="319"/>
      <c r="L101" s="320"/>
      <c r="M101" s="321"/>
      <c r="N101" s="321"/>
      <c r="O101" s="321"/>
      <c r="P101" s="321"/>
      <c r="Q101" s="321"/>
      <c r="R101" s="321"/>
      <c r="S101" s="321"/>
      <c r="T101" s="322"/>
      <c r="U101" s="327"/>
      <c r="V101" s="328"/>
      <c r="W101" s="355"/>
      <c r="X101" s="356"/>
      <c r="Y101" s="356"/>
      <c r="Z101" s="356"/>
      <c r="AA101" s="357"/>
      <c r="AB101" s="320"/>
      <c r="AC101" s="322"/>
      <c r="AD101" s="366"/>
      <c r="AE101" s="367"/>
      <c r="AF101" s="367"/>
      <c r="AG101" s="367"/>
      <c r="AH101" s="367"/>
      <c r="AI101" s="367"/>
      <c r="AJ101" s="367"/>
      <c r="AK101" s="367"/>
      <c r="AL101" s="367"/>
      <c r="AM101" s="368"/>
    </row>
    <row r="102" spans="2:39" ht="15" customHeight="1" x14ac:dyDescent="0.25">
      <c r="B102" s="317"/>
      <c r="C102" s="318"/>
      <c r="D102" s="318"/>
      <c r="E102" s="318"/>
      <c r="F102" s="318"/>
      <c r="G102" s="319"/>
      <c r="H102" s="317"/>
      <c r="I102" s="318"/>
      <c r="J102" s="318"/>
      <c r="K102" s="319"/>
      <c r="L102" s="303" t="s">
        <v>1942</v>
      </c>
      <c r="M102" s="304"/>
      <c r="N102" s="304"/>
      <c r="O102" s="304"/>
      <c r="P102" s="304"/>
      <c r="Q102" s="304"/>
      <c r="R102" s="304"/>
      <c r="S102" s="304"/>
      <c r="T102" s="316"/>
      <c r="U102" s="323"/>
      <c r="V102" s="324"/>
      <c r="W102" s="349" t="s">
        <v>1730</v>
      </c>
      <c r="X102" s="350"/>
      <c r="Y102" s="350"/>
      <c r="Z102" s="350"/>
      <c r="AA102" s="351"/>
      <c r="AB102" s="303" t="s">
        <v>1730</v>
      </c>
      <c r="AC102" s="316"/>
      <c r="AD102" s="360"/>
      <c r="AE102" s="361"/>
      <c r="AF102" s="361"/>
      <c r="AG102" s="361"/>
      <c r="AH102" s="361"/>
      <c r="AI102" s="361"/>
      <c r="AJ102" s="361"/>
      <c r="AK102" s="361"/>
      <c r="AL102" s="361"/>
      <c r="AM102" s="362"/>
    </row>
    <row r="103" spans="2:39" ht="15" customHeight="1" x14ac:dyDescent="0.25">
      <c r="B103" s="317"/>
      <c r="C103" s="318"/>
      <c r="D103" s="318"/>
      <c r="E103" s="318"/>
      <c r="F103" s="318"/>
      <c r="G103" s="319"/>
      <c r="H103" s="317"/>
      <c r="I103" s="318"/>
      <c r="J103" s="318"/>
      <c r="K103" s="319"/>
      <c r="L103" s="317"/>
      <c r="M103" s="318"/>
      <c r="N103" s="318"/>
      <c r="O103" s="318"/>
      <c r="P103" s="318"/>
      <c r="Q103" s="318"/>
      <c r="R103" s="318"/>
      <c r="S103" s="318"/>
      <c r="T103" s="319"/>
      <c r="U103" s="325"/>
      <c r="V103" s="326"/>
      <c r="W103" s="352"/>
      <c r="X103" s="353"/>
      <c r="Y103" s="353"/>
      <c r="Z103" s="353"/>
      <c r="AA103" s="354"/>
      <c r="AB103" s="317"/>
      <c r="AC103" s="319"/>
      <c r="AD103" s="363"/>
      <c r="AE103" s="364"/>
      <c r="AF103" s="364"/>
      <c r="AG103" s="364"/>
      <c r="AH103" s="364"/>
      <c r="AI103" s="364"/>
      <c r="AJ103" s="364"/>
      <c r="AK103" s="364"/>
      <c r="AL103" s="364"/>
      <c r="AM103" s="365"/>
    </row>
    <row r="104" spans="2:39" ht="15" customHeight="1" x14ac:dyDescent="0.25">
      <c r="B104" s="320"/>
      <c r="C104" s="321"/>
      <c r="D104" s="321"/>
      <c r="E104" s="321"/>
      <c r="F104" s="321"/>
      <c r="G104" s="322"/>
      <c r="H104" s="320"/>
      <c r="I104" s="321"/>
      <c r="J104" s="321"/>
      <c r="K104" s="322"/>
      <c r="L104" s="320"/>
      <c r="M104" s="321"/>
      <c r="N104" s="321"/>
      <c r="O104" s="321"/>
      <c r="P104" s="321"/>
      <c r="Q104" s="321"/>
      <c r="R104" s="321"/>
      <c r="S104" s="321"/>
      <c r="T104" s="322"/>
      <c r="U104" s="327"/>
      <c r="V104" s="328"/>
      <c r="W104" s="355"/>
      <c r="X104" s="356"/>
      <c r="Y104" s="356"/>
      <c r="Z104" s="356"/>
      <c r="AA104" s="357"/>
      <c r="AB104" s="320"/>
      <c r="AC104" s="322"/>
      <c r="AD104" s="366"/>
      <c r="AE104" s="367"/>
      <c r="AF104" s="367"/>
      <c r="AG104" s="367"/>
      <c r="AH104" s="367"/>
      <c r="AI104" s="367"/>
      <c r="AJ104" s="367"/>
      <c r="AK104" s="367"/>
      <c r="AL104" s="367"/>
      <c r="AM104" s="368"/>
    </row>
    <row r="105" spans="2:39" ht="26.25" customHeight="1" x14ac:dyDescent="0.25">
      <c r="B105" s="303" t="s">
        <v>1751</v>
      </c>
      <c r="C105" s="304"/>
      <c r="D105" s="304"/>
      <c r="E105" s="304"/>
      <c r="F105" s="304"/>
      <c r="G105" s="316"/>
      <c r="H105" s="303" t="s">
        <v>1752</v>
      </c>
      <c r="I105" s="304"/>
      <c r="J105" s="304"/>
      <c r="K105" s="316"/>
      <c r="L105" s="303" t="s">
        <v>1777</v>
      </c>
      <c r="M105" s="304"/>
      <c r="N105" s="304"/>
      <c r="O105" s="304"/>
      <c r="P105" s="304"/>
      <c r="Q105" s="304"/>
      <c r="R105" s="304"/>
      <c r="S105" s="304"/>
      <c r="T105" s="316"/>
      <c r="U105" s="341" t="b">
        <f>IF(W106="Elevado",IF(AB105&lt;=0%,1,2),IF(W106="Observación",IF(AB105&lt;=5%,1,2),IF(W106="Sostenible",IF(AB105&lt;=15%,1,2),IF(W106="N/A","N/A"))))</f>
        <v>0</v>
      </c>
      <c r="V105" s="342"/>
      <c r="W105" s="332" t="s">
        <v>1945</v>
      </c>
      <c r="X105" s="333"/>
      <c r="Y105" s="333"/>
      <c r="Z105" s="333"/>
      <c r="AA105" s="334"/>
      <c r="AB105" s="478">
        <f>W108/W110</f>
        <v>0</v>
      </c>
      <c r="AC105" s="479"/>
      <c r="AD105" s="360"/>
      <c r="AE105" s="361"/>
      <c r="AF105" s="361"/>
      <c r="AG105" s="361"/>
      <c r="AH105" s="361"/>
      <c r="AI105" s="361"/>
      <c r="AJ105" s="361"/>
      <c r="AK105" s="361"/>
      <c r="AL105" s="361"/>
      <c r="AM105" s="362"/>
    </row>
    <row r="106" spans="2:39" ht="18.75" customHeight="1" x14ac:dyDescent="0.25">
      <c r="B106" s="317"/>
      <c r="C106" s="318"/>
      <c r="D106" s="318"/>
      <c r="E106" s="318"/>
      <c r="F106" s="318"/>
      <c r="G106" s="319"/>
      <c r="H106" s="317"/>
      <c r="I106" s="318"/>
      <c r="J106" s="318"/>
      <c r="K106" s="319"/>
      <c r="L106" s="317"/>
      <c r="M106" s="318"/>
      <c r="N106" s="318"/>
      <c r="O106" s="318"/>
      <c r="P106" s="318"/>
      <c r="Q106" s="318"/>
      <c r="R106" s="318"/>
      <c r="S106" s="318"/>
      <c r="T106" s="319"/>
      <c r="U106" s="343"/>
      <c r="V106" s="344"/>
      <c r="W106" s="487"/>
      <c r="X106" s="488"/>
      <c r="Y106" s="488"/>
      <c r="Z106" s="488"/>
      <c r="AA106" s="489"/>
      <c r="AB106" s="480"/>
      <c r="AC106" s="481"/>
      <c r="AD106" s="363"/>
      <c r="AE106" s="364"/>
      <c r="AF106" s="364"/>
      <c r="AG106" s="364"/>
      <c r="AH106" s="364"/>
      <c r="AI106" s="364"/>
      <c r="AJ106" s="364"/>
      <c r="AK106" s="364"/>
      <c r="AL106" s="364"/>
      <c r="AM106" s="365"/>
    </row>
    <row r="107" spans="2:39" ht="26.25" customHeight="1" x14ac:dyDescent="0.25">
      <c r="B107" s="317"/>
      <c r="C107" s="318"/>
      <c r="D107" s="318"/>
      <c r="E107" s="318"/>
      <c r="F107" s="318"/>
      <c r="G107" s="319"/>
      <c r="H107" s="317"/>
      <c r="I107" s="318"/>
      <c r="J107" s="318"/>
      <c r="K107" s="319"/>
      <c r="L107" s="317"/>
      <c r="M107" s="318"/>
      <c r="N107" s="318"/>
      <c r="O107" s="318"/>
      <c r="P107" s="318"/>
      <c r="Q107" s="318"/>
      <c r="R107" s="318"/>
      <c r="S107" s="318"/>
      <c r="T107" s="319"/>
      <c r="U107" s="343"/>
      <c r="V107" s="344"/>
      <c r="W107" s="332" t="s">
        <v>606</v>
      </c>
      <c r="X107" s="333"/>
      <c r="Y107" s="333"/>
      <c r="Z107" s="333"/>
      <c r="AA107" s="334"/>
      <c r="AB107" s="480"/>
      <c r="AC107" s="481"/>
      <c r="AD107" s="363"/>
      <c r="AE107" s="364"/>
      <c r="AF107" s="364"/>
      <c r="AG107" s="364"/>
      <c r="AH107" s="364"/>
      <c r="AI107" s="364"/>
      <c r="AJ107" s="364"/>
      <c r="AK107" s="364"/>
      <c r="AL107" s="364"/>
      <c r="AM107" s="365"/>
    </row>
    <row r="108" spans="2:39" ht="18.75" customHeight="1" x14ac:dyDescent="0.25">
      <c r="B108" s="317"/>
      <c r="C108" s="318"/>
      <c r="D108" s="318"/>
      <c r="E108" s="318"/>
      <c r="F108" s="318"/>
      <c r="G108" s="319"/>
      <c r="H108" s="317"/>
      <c r="I108" s="318"/>
      <c r="J108" s="318"/>
      <c r="K108" s="319"/>
      <c r="L108" s="317"/>
      <c r="M108" s="318"/>
      <c r="N108" s="318"/>
      <c r="O108" s="318"/>
      <c r="P108" s="318"/>
      <c r="Q108" s="318"/>
      <c r="R108" s="318"/>
      <c r="S108" s="318"/>
      <c r="T108" s="319"/>
      <c r="U108" s="343"/>
      <c r="V108" s="344"/>
      <c r="W108" s="329">
        <f>'CRI-DE'!F149</f>
        <v>0</v>
      </c>
      <c r="X108" s="330"/>
      <c r="Y108" s="330"/>
      <c r="Z108" s="330"/>
      <c r="AA108" s="331"/>
      <c r="AB108" s="480"/>
      <c r="AC108" s="481"/>
      <c r="AD108" s="363"/>
      <c r="AE108" s="364"/>
      <c r="AF108" s="364"/>
      <c r="AG108" s="364"/>
      <c r="AH108" s="364"/>
      <c r="AI108" s="364"/>
      <c r="AJ108" s="364"/>
      <c r="AK108" s="364"/>
      <c r="AL108" s="364"/>
      <c r="AM108" s="365"/>
    </row>
    <row r="109" spans="2:39" ht="26.25" customHeight="1" x14ac:dyDescent="0.25">
      <c r="B109" s="317"/>
      <c r="C109" s="318"/>
      <c r="D109" s="318"/>
      <c r="E109" s="318"/>
      <c r="F109" s="318"/>
      <c r="G109" s="319"/>
      <c r="H109" s="317"/>
      <c r="I109" s="318"/>
      <c r="J109" s="318"/>
      <c r="K109" s="319"/>
      <c r="L109" s="317"/>
      <c r="M109" s="318"/>
      <c r="N109" s="318"/>
      <c r="O109" s="318"/>
      <c r="P109" s="318"/>
      <c r="Q109" s="318"/>
      <c r="R109" s="318"/>
      <c r="S109" s="318"/>
      <c r="T109" s="319"/>
      <c r="U109" s="343"/>
      <c r="V109" s="344"/>
      <c r="W109" s="332" t="s">
        <v>1753</v>
      </c>
      <c r="X109" s="333"/>
      <c r="Y109" s="333"/>
      <c r="Z109" s="333"/>
      <c r="AA109" s="334"/>
      <c r="AB109" s="480"/>
      <c r="AC109" s="481"/>
      <c r="AD109" s="363"/>
      <c r="AE109" s="364"/>
      <c r="AF109" s="364"/>
      <c r="AG109" s="364"/>
      <c r="AH109" s="364"/>
      <c r="AI109" s="364"/>
      <c r="AJ109" s="364"/>
      <c r="AK109" s="364"/>
      <c r="AL109" s="364"/>
      <c r="AM109" s="365"/>
    </row>
    <row r="110" spans="2:39" ht="18.75" customHeight="1" x14ac:dyDescent="0.25">
      <c r="B110" s="320"/>
      <c r="C110" s="321"/>
      <c r="D110" s="321"/>
      <c r="E110" s="321"/>
      <c r="F110" s="321"/>
      <c r="G110" s="322"/>
      <c r="H110" s="320"/>
      <c r="I110" s="321"/>
      <c r="J110" s="321"/>
      <c r="K110" s="322"/>
      <c r="L110" s="320"/>
      <c r="M110" s="321"/>
      <c r="N110" s="321"/>
      <c r="O110" s="321"/>
      <c r="P110" s="321"/>
      <c r="Q110" s="321"/>
      <c r="R110" s="321"/>
      <c r="S110" s="321"/>
      <c r="T110" s="322"/>
      <c r="U110" s="345"/>
      <c r="V110" s="346"/>
      <c r="W110" s="329">
        <f>'CRI-DE'!D151</f>
        <v>97927591</v>
      </c>
      <c r="X110" s="330"/>
      <c r="Y110" s="330"/>
      <c r="Z110" s="330"/>
      <c r="AA110" s="331"/>
      <c r="AB110" s="482"/>
      <c r="AC110" s="483"/>
      <c r="AD110" s="366"/>
      <c r="AE110" s="367"/>
      <c r="AF110" s="367"/>
      <c r="AG110" s="367"/>
      <c r="AH110" s="367"/>
      <c r="AI110" s="367"/>
      <c r="AJ110" s="367"/>
      <c r="AK110" s="367"/>
      <c r="AL110" s="367"/>
      <c r="AM110" s="368"/>
    </row>
    <row r="111" spans="2:39" ht="22.5" customHeight="1" x14ac:dyDescent="0.25">
      <c r="B111" s="303" t="s">
        <v>1952</v>
      </c>
      <c r="C111" s="304"/>
      <c r="D111" s="304"/>
      <c r="E111" s="304"/>
      <c r="F111" s="304"/>
      <c r="G111" s="316"/>
      <c r="H111" s="303" t="s">
        <v>1946</v>
      </c>
      <c r="I111" s="304"/>
      <c r="J111" s="304"/>
      <c r="K111" s="316"/>
      <c r="L111" s="303" t="s">
        <v>1953</v>
      </c>
      <c r="M111" s="304"/>
      <c r="N111" s="304"/>
      <c r="O111" s="304"/>
      <c r="P111" s="304"/>
      <c r="Q111" s="304"/>
      <c r="R111" s="304"/>
      <c r="S111" s="304"/>
      <c r="T111" s="316"/>
      <c r="U111" s="323"/>
      <c r="V111" s="324"/>
      <c r="W111" s="332" t="s">
        <v>606</v>
      </c>
      <c r="X111" s="333"/>
      <c r="Y111" s="333"/>
      <c r="Z111" s="333"/>
      <c r="AA111" s="334"/>
      <c r="AB111" s="369" t="e">
        <f>W114/W112</f>
        <v>#DIV/0!</v>
      </c>
      <c r="AC111" s="370"/>
      <c r="AD111" s="360"/>
      <c r="AE111" s="361"/>
      <c r="AF111" s="361"/>
      <c r="AG111" s="361"/>
      <c r="AH111" s="361"/>
      <c r="AI111" s="361"/>
      <c r="AJ111" s="361"/>
      <c r="AK111" s="361"/>
      <c r="AL111" s="361"/>
      <c r="AM111" s="362"/>
    </row>
    <row r="112" spans="2:39" ht="18.75" customHeight="1" x14ac:dyDescent="0.25">
      <c r="B112" s="317"/>
      <c r="C112" s="318"/>
      <c r="D112" s="318"/>
      <c r="E112" s="318"/>
      <c r="F112" s="318"/>
      <c r="G112" s="319"/>
      <c r="H112" s="317"/>
      <c r="I112" s="318"/>
      <c r="J112" s="318"/>
      <c r="K112" s="319"/>
      <c r="L112" s="317"/>
      <c r="M112" s="318"/>
      <c r="N112" s="318"/>
      <c r="O112" s="318"/>
      <c r="P112" s="318"/>
      <c r="Q112" s="318"/>
      <c r="R112" s="318"/>
      <c r="S112" s="318"/>
      <c r="T112" s="319"/>
      <c r="U112" s="325"/>
      <c r="V112" s="326"/>
      <c r="W112" s="329">
        <f>W108</f>
        <v>0</v>
      </c>
      <c r="X112" s="330"/>
      <c r="Y112" s="330"/>
      <c r="Z112" s="330"/>
      <c r="AA112" s="331"/>
      <c r="AB112" s="371"/>
      <c r="AC112" s="372"/>
      <c r="AD112" s="363"/>
      <c r="AE112" s="364"/>
      <c r="AF112" s="364"/>
      <c r="AG112" s="364"/>
      <c r="AH112" s="364"/>
      <c r="AI112" s="364"/>
      <c r="AJ112" s="364"/>
      <c r="AK112" s="364"/>
      <c r="AL112" s="364"/>
      <c r="AM112" s="365"/>
    </row>
    <row r="113" spans="2:39" ht="22.5" customHeight="1" x14ac:dyDescent="0.25">
      <c r="B113" s="317"/>
      <c r="C113" s="318"/>
      <c r="D113" s="318"/>
      <c r="E113" s="318"/>
      <c r="F113" s="318"/>
      <c r="G113" s="319"/>
      <c r="H113" s="317"/>
      <c r="I113" s="318"/>
      <c r="J113" s="318"/>
      <c r="K113" s="319"/>
      <c r="L113" s="317"/>
      <c r="M113" s="318"/>
      <c r="N113" s="318"/>
      <c r="O113" s="318"/>
      <c r="P113" s="318"/>
      <c r="Q113" s="318"/>
      <c r="R113" s="318"/>
      <c r="S113" s="318"/>
      <c r="T113" s="319"/>
      <c r="U113" s="325"/>
      <c r="V113" s="326"/>
      <c r="W113" s="332" t="s">
        <v>1947</v>
      </c>
      <c r="X113" s="333"/>
      <c r="Y113" s="333"/>
      <c r="Z113" s="333"/>
      <c r="AA113" s="334"/>
      <c r="AB113" s="371"/>
      <c r="AC113" s="372"/>
      <c r="AD113" s="363"/>
      <c r="AE113" s="364"/>
      <c r="AF113" s="364"/>
      <c r="AG113" s="364"/>
      <c r="AH113" s="364"/>
      <c r="AI113" s="364"/>
      <c r="AJ113" s="364"/>
      <c r="AK113" s="364"/>
      <c r="AL113" s="364"/>
      <c r="AM113" s="365"/>
    </row>
    <row r="114" spans="2:39" ht="18.75" customHeight="1" x14ac:dyDescent="0.25">
      <c r="B114" s="320"/>
      <c r="C114" s="321"/>
      <c r="D114" s="321"/>
      <c r="E114" s="321"/>
      <c r="F114" s="321"/>
      <c r="G114" s="322"/>
      <c r="H114" s="320"/>
      <c r="I114" s="321"/>
      <c r="J114" s="321"/>
      <c r="K114" s="322"/>
      <c r="L114" s="320"/>
      <c r="M114" s="321"/>
      <c r="N114" s="321"/>
      <c r="O114" s="321"/>
      <c r="P114" s="321"/>
      <c r="Q114" s="321"/>
      <c r="R114" s="321"/>
      <c r="S114" s="321"/>
      <c r="T114" s="322"/>
      <c r="U114" s="327"/>
      <c r="V114" s="328"/>
      <c r="W114" s="487"/>
      <c r="X114" s="488"/>
      <c r="Y114" s="488"/>
      <c r="Z114" s="488"/>
      <c r="AA114" s="489"/>
      <c r="AB114" s="373"/>
      <c r="AC114" s="374"/>
      <c r="AD114" s="366"/>
      <c r="AE114" s="367"/>
      <c r="AF114" s="367"/>
      <c r="AG114" s="367"/>
      <c r="AH114" s="367"/>
      <c r="AI114" s="367"/>
      <c r="AJ114" s="367"/>
      <c r="AK114" s="367"/>
      <c r="AL114" s="367"/>
      <c r="AM114" s="368"/>
    </row>
    <row r="115" spans="2:39" ht="15" customHeight="1" x14ac:dyDescent="0.25">
      <c r="B115" s="303" t="s">
        <v>1759</v>
      </c>
      <c r="C115" s="304"/>
      <c r="D115" s="304"/>
      <c r="E115" s="304"/>
      <c r="F115" s="304"/>
      <c r="G115" s="316"/>
      <c r="H115" s="303" t="s">
        <v>2161</v>
      </c>
      <c r="I115" s="304"/>
      <c r="J115" s="304"/>
      <c r="K115" s="316"/>
      <c r="L115" s="303" t="s">
        <v>2993</v>
      </c>
      <c r="M115" s="304"/>
      <c r="N115" s="304"/>
      <c r="O115" s="304"/>
      <c r="P115" s="304"/>
      <c r="Q115" s="304"/>
      <c r="R115" s="304"/>
      <c r="S115" s="304"/>
      <c r="T115" s="316"/>
      <c r="U115" s="323"/>
      <c r="V115" s="324"/>
      <c r="W115" s="349" t="s">
        <v>1730</v>
      </c>
      <c r="X115" s="350"/>
      <c r="Y115" s="350"/>
      <c r="Z115" s="350"/>
      <c r="AA115" s="351"/>
      <c r="AB115" s="303" t="s">
        <v>1730</v>
      </c>
      <c r="AC115" s="316"/>
      <c r="AD115" s="360"/>
      <c r="AE115" s="361"/>
      <c r="AF115" s="361"/>
      <c r="AG115" s="361"/>
      <c r="AH115" s="361"/>
      <c r="AI115" s="361"/>
      <c r="AJ115" s="361"/>
      <c r="AK115" s="361"/>
      <c r="AL115" s="361"/>
      <c r="AM115" s="362"/>
    </row>
    <row r="116" spans="2:39" ht="15" customHeight="1" x14ac:dyDescent="0.25">
      <c r="B116" s="317"/>
      <c r="C116" s="318"/>
      <c r="D116" s="318"/>
      <c r="E116" s="318"/>
      <c r="F116" s="318"/>
      <c r="G116" s="319"/>
      <c r="H116" s="317"/>
      <c r="I116" s="318"/>
      <c r="J116" s="318"/>
      <c r="K116" s="319"/>
      <c r="L116" s="317"/>
      <c r="M116" s="318"/>
      <c r="N116" s="318"/>
      <c r="O116" s="318"/>
      <c r="P116" s="318"/>
      <c r="Q116" s="318"/>
      <c r="R116" s="318"/>
      <c r="S116" s="318"/>
      <c r="T116" s="319"/>
      <c r="U116" s="325"/>
      <c r="V116" s="326"/>
      <c r="W116" s="352"/>
      <c r="X116" s="353"/>
      <c r="Y116" s="353"/>
      <c r="Z116" s="353"/>
      <c r="AA116" s="354"/>
      <c r="AB116" s="317"/>
      <c r="AC116" s="319"/>
      <c r="AD116" s="363"/>
      <c r="AE116" s="364"/>
      <c r="AF116" s="364"/>
      <c r="AG116" s="364"/>
      <c r="AH116" s="364"/>
      <c r="AI116" s="364"/>
      <c r="AJ116" s="364"/>
      <c r="AK116" s="364"/>
      <c r="AL116" s="364"/>
      <c r="AM116" s="365"/>
    </row>
    <row r="117" spans="2:39" ht="15" customHeight="1" x14ac:dyDescent="0.25">
      <c r="B117" s="317"/>
      <c r="C117" s="318"/>
      <c r="D117" s="318"/>
      <c r="E117" s="318"/>
      <c r="F117" s="318"/>
      <c r="G117" s="319"/>
      <c r="H117" s="317"/>
      <c r="I117" s="318"/>
      <c r="J117" s="318"/>
      <c r="K117" s="319"/>
      <c r="L117" s="317"/>
      <c r="M117" s="318"/>
      <c r="N117" s="318"/>
      <c r="O117" s="318"/>
      <c r="P117" s="318"/>
      <c r="Q117" s="318"/>
      <c r="R117" s="318"/>
      <c r="S117" s="318"/>
      <c r="T117" s="319"/>
      <c r="U117" s="325"/>
      <c r="V117" s="326"/>
      <c r="W117" s="352"/>
      <c r="X117" s="353"/>
      <c r="Y117" s="353"/>
      <c r="Z117" s="353"/>
      <c r="AA117" s="354"/>
      <c r="AB117" s="317"/>
      <c r="AC117" s="319"/>
      <c r="AD117" s="363"/>
      <c r="AE117" s="364"/>
      <c r="AF117" s="364"/>
      <c r="AG117" s="364"/>
      <c r="AH117" s="364"/>
      <c r="AI117" s="364"/>
      <c r="AJ117" s="364"/>
      <c r="AK117" s="364"/>
      <c r="AL117" s="364"/>
      <c r="AM117" s="365"/>
    </row>
    <row r="118" spans="2:39" ht="15" customHeight="1" x14ac:dyDescent="0.25">
      <c r="B118" s="320"/>
      <c r="C118" s="321"/>
      <c r="D118" s="321"/>
      <c r="E118" s="321"/>
      <c r="F118" s="321"/>
      <c r="G118" s="322"/>
      <c r="H118" s="320"/>
      <c r="I118" s="321"/>
      <c r="J118" s="321"/>
      <c r="K118" s="322"/>
      <c r="L118" s="320"/>
      <c r="M118" s="321"/>
      <c r="N118" s="321"/>
      <c r="O118" s="321"/>
      <c r="P118" s="321"/>
      <c r="Q118" s="321"/>
      <c r="R118" s="321"/>
      <c r="S118" s="321"/>
      <c r="T118" s="322"/>
      <c r="U118" s="327"/>
      <c r="V118" s="328"/>
      <c r="W118" s="355"/>
      <c r="X118" s="356"/>
      <c r="Y118" s="356"/>
      <c r="Z118" s="356"/>
      <c r="AA118" s="357"/>
      <c r="AB118" s="320"/>
      <c r="AC118" s="322"/>
      <c r="AD118" s="366"/>
      <c r="AE118" s="367"/>
      <c r="AF118" s="367"/>
      <c r="AG118" s="367"/>
      <c r="AH118" s="367"/>
      <c r="AI118" s="367"/>
      <c r="AJ118" s="367"/>
      <c r="AK118" s="367"/>
      <c r="AL118" s="367"/>
      <c r="AM118" s="368"/>
    </row>
    <row r="119" spans="2:39" ht="22.5" customHeight="1" x14ac:dyDescent="0.25">
      <c r="B119" s="303" t="s">
        <v>1749</v>
      </c>
      <c r="C119" s="304"/>
      <c r="D119" s="304"/>
      <c r="E119" s="304"/>
      <c r="F119" s="304"/>
      <c r="G119" s="316"/>
      <c r="H119" s="303" t="s">
        <v>1750</v>
      </c>
      <c r="I119" s="304"/>
      <c r="J119" s="304"/>
      <c r="K119" s="316"/>
      <c r="L119" s="303"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4"/>
      <c r="N119" s="304"/>
      <c r="O119" s="304"/>
      <c r="P119" s="304"/>
      <c r="Q119" s="304"/>
      <c r="R119" s="304"/>
      <c r="S119" s="304"/>
      <c r="T119" s="316"/>
      <c r="U119" s="347">
        <f>IF(AB119&lt;3%,1,2)</f>
        <v>1</v>
      </c>
      <c r="V119" s="348"/>
      <c r="W119" s="282">
        <f>W96</f>
        <v>25</v>
      </c>
      <c r="X119" s="329">
        <f>'COG-RYP'!F24</f>
        <v>130013519</v>
      </c>
      <c r="Y119" s="330"/>
      <c r="Z119" s="330"/>
      <c r="AA119" s="331"/>
      <c r="AB119" s="358">
        <f>(X119/'COG-RYP'!E24)-1</f>
        <v>-1.0006061864029747E-2</v>
      </c>
      <c r="AC119" s="359"/>
      <c r="AD119" s="360"/>
      <c r="AE119" s="361"/>
      <c r="AF119" s="361"/>
      <c r="AG119" s="361"/>
      <c r="AH119" s="361"/>
      <c r="AI119" s="361"/>
      <c r="AJ119" s="361"/>
      <c r="AK119" s="361"/>
      <c r="AL119" s="361"/>
      <c r="AM119" s="362"/>
    </row>
    <row r="120" spans="2:39" ht="22.5" customHeight="1" x14ac:dyDescent="0.25">
      <c r="B120" s="317"/>
      <c r="C120" s="318"/>
      <c r="D120" s="318"/>
      <c r="E120" s="318"/>
      <c r="F120" s="318"/>
      <c r="G120" s="319"/>
      <c r="H120" s="317"/>
      <c r="I120" s="318"/>
      <c r="J120" s="318"/>
      <c r="K120" s="319"/>
      <c r="L120" s="317"/>
      <c r="M120" s="318"/>
      <c r="N120" s="318"/>
      <c r="O120" s="318"/>
      <c r="P120" s="318"/>
      <c r="Q120" s="318"/>
      <c r="R120" s="318"/>
      <c r="S120" s="318"/>
      <c r="T120" s="319"/>
      <c r="U120" s="347">
        <f>IF(AB120&lt;3%,1,2)</f>
        <v>2</v>
      </c>
      <c r="V120" s="348"/>
      <c r="W120" s="282">
        <f>W97</f>
        <v>26</v>
      </c>
      <c r="X120" s="329">
        <f>'COG-RYP'!G24</f>
        <v>136514195</v>
      </c>
      <c r="Y120" s="330"/>
      <c r="Z120" s="330"/>
      <c r="AA120" s="331"/>
      <c r="AB120" s="358">
        <f>(X120/X119)-1</f>
        <v>5.0000000384575305E-2</v>
      </c>
      <c r="AC120" s="359"/>
      <c r="AD120" s="363"/>
      <c r="AE120" s="364"/>
      <c r="AF120" s="364"/>
      <c r="AG120" s="364"/>
      <c r="AH120" s="364"/>
      <c r="AI120" s="364"/>
      <c r="AJ120" s="364"/>
      <c r="AK120" s="364"/>
      <c r="AL120" s="364"/>
      <c r="AM120" s="365"/>
    </row>
    <row r="121" spans="2:39" ht="22.35" customHeight="1" x14ac:dyDescent="0.25">
      <c r="B121" s="320"/>
      <c r="C121" s="321"/>
      <c r="D121" s="321"/>
      <c r="E121" s="321"/>
      <c r="F121" s="321"/>
      <c r="G121" s="322"/>
      <c r="H121" s="320"/>
      <c r="I121" s="321"/>
      <c r="J121" s="321"/>
      <c r="K121" s="322"/>
      <c r="L121" s="320"/>
      <c r="M121" s="321"/>
      <c r="N121" s="321"/>
      <c r="O121" s="321"/>
      <c r="P121" s="321"/>
      <c r="Q121" s="321"/>
      <c r="R121" s="321"/>
      <c r="S121" s="321"/>
      <c r="T121" s="322"/>
      <c r="U121" s="347">
        <f>IF(AB121&lt;3%,1,2)</f>
        <v>2</v>
      </c>
      <c r="V121" s="348"/>
      <c r="W121" s="282">
        <f>W98</f>
        <v>27</v>
      </c>
      <c r="X121" s="329">
        <f>'COG-RYP'!H24</f>
        <v>143339903</v>
      </c>
      <c r="Y121" s="330"/>
      <c r="Z121" s="330"/>
      <c r="AA121" s="331"/>
      <c r="AB121" s="358">
        <f>(X121/X120)-1</f>
        <v>4.9999987180820327E-2</v>
      </c>
      <c r="AC121" s="359"/>
      <c r="AD121" s="366"/>
      <c r="AE121" s="367"/>
      <c r="AF121" s="367"/>
      <c r="AG121" s="367"/>
      <c r="AH121" s="367"/>
      <c r="AI121" s="367"/>
      <c r="AJ121" s="367"/>
      <c r="AK121" s="367"/>
      <c r="AL121" s="367"/>
      <c r="AM121" s="368"/>
    </row>
    <row r="122" spans="2:39" ht="15" customHeight="1" x14ac:dyDescent="0.25">
      <c r="B122" s="303" t="s">
        <v>1957</v>
      </c>
      <c r="C122" s="304"/>
      <c r="D122" s="304"/>
      <c r="E122" s="304"/>
      <c r="F122" s="304"/>
      <c r="G122" s="316"/>
      <c r="H122" s="303" t="s">
        <v>1939</v>
      </c>
      <c r="I122" s="304"/>
      <c r="J122" s="304"/>
      <c r="K122" s="316"/>
      <c r="L122" s="303" t="s">
        <v>1780</v>
      </c>
      <c r="M122" s="304"/>
      <c r="N122" s="304"/>
      <c r="O122" s="304"/>
      <c r="P122" s="304"/>
      <c r="Q122" s="304"/>
      <c r="R122" s="304"/>
      <c r="S122" s="304"/>
      <c r="T122" s="316"/>
      <c r="U122" s="323"/>
      <c r="V122" s="324"/>
      <c r="W122" s="349" t="s">
        <v>1730</v>
      </c>
      <c r="X122" s="350"/>
      <c r="Y122" s="350"/>
      <c r="Z122" s="350"/>
      <c r="AA122" s="351"/>
      <c r="AB122" s="303" t="s">
        <v>1730</v>
      </c>
      <c r="AC122" s="316"/>
      <c r="AD122" s="360"/>
      <c r="AE122" s="361"/>
      <c r="AF122" s="361"/>
      <c r="AG122" s="361"/>
      <c r="AH122" s="361"/>
      <c r="AI122" s="361"/>
      <c r="AJ122" s="361"/>
      <c r="AK122" s="361"/>
      <c r="AL122" s="361"/>
      <c r="AM122" s="362"/>
    </row>
    <row r="123" spans="2:39" ht="15" customHeight="1" x14ac:dyDescent="0.25">
      <c r="B123" s="317"/>
      <c r="C123" s="318"/>
      <c r="D123" s="318"/>
      <c r="E123" s="318"/>
      <c r="F123" s="318"/>
      <c r="G123" s="319"/>
      <c r="H123" s="317"/>
      <c r="I123" s="318"/>
      <c r="J123" s="318"/>
      <c r="K123" s="319"/>
      <c r="L123" s="317"/>
      <c r="M123" s="318"/>
      <c r="N123" s="318"/>
      <c r="O123" s="318"/>
      <c r="P123" s="318"/>
      <c r="Q123" s="318"/>
      <c r="R123" s="318"/>
      <c r="S123" s="318"/>
      <c r="T123" s="319"/>
      <c r="U123" s="325"/>
      <c r="V123" s="326"/>
      <c r="W123" s="352"/>
      <c r="X123" s="353"/>
      <c r="Y123" s="353"/>
      <c r="Z123" s="353"/>
      <c r="AA123" s="354"/>
      <c r="AB123" s="317"/>
      <c r="AC123" s="319"/>
      <c r="AD123" s="363"/>
      <c r="AE123" s="364"/>
      <c r="AF123" s="364"/>
      <c r="AG123" s="364"/>
      <c r="AH123" s="364"/>
      <c r="AI123" s="364"/>
      <c r="AJ123" s="364"/>
      <c r="AK123" s="364"/>
      <c r="AL123" s="364"/>
      <c r="AM123" s="365"/>
    </row>
    <row r="124" spans="2:39" ht="15" customHeight="1" x14ac:dyDescent="0.25">
      <c r="B124" s="317"/>
      <c r="C124" s="318"/>
      <c r="D124" s="318"/>
      <c r="E124" s="318"/>
      <c r="F124" s="318"/>
      <c r="G124" s="319"/>
      <c r="H124" s="317"/>
      <c r="I124" s="318"/>
      <c r="J124" s="318"/>
      <c r="K124" s="319"/>
      <c r="L124" s="320"/>
      <c r="M124" s="321"/>
      <c r="N124" s="321"/>
      <c r="O124" s="321"/>
      <c r="P124" s="321"/>
      <c r="Q124" s="321"/>
      <c r="R124" s="321"/>
      <c r="S124" s="321"/>
      <c r="T124" s="322"/>
      <c r="U124" s="327"/>
      <c r="V124" s="328"/>
      <c r="W124" s="355"/>
      <c r="X124" s="356"/>
      <c r="Y124" s="356"/>
      <c r="Z124" s="356"/>
      <c r="AA124" s="357"/>
      <c r="AB124" s="320"/>
      <c r="AC124" s="322"/>
      <c r="AD124" s="366"/>
      <c r="AE124" s="367"/>
      <c r="AF124" s="367"/>
      <c r="AG124" s="367"/>
      <c r="AH124" s="367"/>
      <c r="AI124" s="367"/>
      <c r="AJ124" s="367"/>
      <c r="AK124" s="367"/>
      <c r="AL124" s="367"/>
      <c r="AM124" s="368"/>
    </row>
    <row r="125" spans="2:39" ht="15" customHeight="1" x14ac:dyDescent="0.25">
      <c r="B125" s="317"/>
      <c r="C125" s="318"/>
      <c r="D125" s="318"/>
      <c r="E125" s="318"/>
      <c r="F125" s="318"/>
      <c r="G125" s="319"/>
      <c r="H125" s="317"/>
      <c r="I125" s="318"/>
      <c r="J125" s="318"/>
      <c r="K125" s="319"/>
      <c r="L125" s="303" t="s">
        <v>1781</v>
      </c>
      <c r="M125" s="304"/>
      <c r="N125" s="304"/>
      <c r="O125" s="304"/>
      <c r="P125" s="304"/>
      <c r="Q125" s="304"/>
      <c r="R125" s="304"/>
      <c r="S125" s="304"/>
      <c r="T125" s="316"/>
      <c r="U125" s="323"/>
      <c r="V125" s="324"/>
      <c r="W125" s="349" t="s">
        <v>1730</v>
      </c>
      <c r="X125" s="350"/>
      <c r="Y125" s="350"/>
      <c r="Z125" s="350"/>
      <c r="AA125" s="351"/>
      <c r="AB125" s="303" t="s">
        <v>1730</v>
      </c>
      <c r="AC125" s="316"/>
      <c r="AD125" s="360"/>
      <c r="AE125" s="361"/>
      <c r="AF125" s="361"/>
      <c r="AG125" s="361"/>
      <c r="AH125" s="361"/>
      <c r="AI125" s="361"/>
      <c r="AJ125" s="361"/>
      <c r="AK125" s="361"/>
      <c r="AL125" s="361"/>
      <c r="AM125" s="362"/>
    </row>
    <row r="126" spans="2:39" ht="15" customHeight="1" x14ac:dyDescent="0.25">
      <c r="B126" s="317"/>
      <c r="C126" s="318"/>
      <c r="D126" s="318"/>
      <c r="E126" s="318"/>
      <c r="F126" s="318"/>
      <c r="G126" s="319"/>
      <c r="H126" s="317"/>
      <c r="I126" s="318"/>
      <c r="J126" s="318"/>
      <c r="K126" s="319"/>
      <c r="L126" s="317"/>
      <c r="M126" s="318"/>
      <c r="N126" s="318"/>
      <c r="O126" s="318"/>
      <c r="P126" s="318"/>
      <c r="Q126" s="318"/>
      <c r="R126" s="318"/>
      <c r="S126" s="318"/>
      <c r="T126" s="319"/>
      <c r="U126" s="325"/>
      <c r="V126" s="326"/>
      <c r="W126" s="352"/>
      <c r="X126" s="353"/>
      <c r="Y126" s="353"/>
      <c r="Z126" s="353"/>
      <c r="AA126" s="354"/>
      <c r="AB126" s="317"/>
      <c r="AC126" s="319"/>
      <c r="AD126" s="363"/>
      <c r="AE126" s="364"/>
      <c r="AF126" s="364"/>
      <c r="AG126" s="364"/>
      <c r="AH126" s="364"/>
      <c r="AI126" s="364"/>
      <c r="AJ126" s="364"/>
      <c r="AK126" s="364"/>
      <c r="AL126" s="364"/>
      <c r="AM126" s="365"/>
    </row>
    <row r="127" spans="2:39" ht="15" customHeight="1" x14ac:dyDescent="0.25">
      <c r="B127" s="317"/>
      <c r="C127" s="318"/>
      <c r="D127" s="318"/>
      <c r="E127" s="318"/>
      <c r="F127" s="318"/>
      <c r="G127" s="319"/>
      <c r="H127" s="317"/>
      <c r="I127" s="318"/>
      <c r="J127" s="318"/>
      <c r="K127" s="319"/>
      <c r="L127" s="320"/>
      <c r="M127" s="321"/>
      <c r="N127" s="321"/>
      <c r="O127" s="321"/>
      <c r="P127" s="321"/>
      <c r="Q127" s="321"/>
      <c r="R127" s="321"/>
      <c r="S127" s="321"/>
      <c r="T127" s="322"/>
      <c r="U127" s="327"/>
      <c r="V127" s="328"/>
      <c r="W127" s="355"/>
      <c r="X127" s="356"/>
      <c r="Y127" s="356"/>
      <c r="Z127" s="356"/>
      <c r="AA127" s="357"/>
      <c r="AB127" s="320"/>
      <c r="AC127" s="322"/>
      <c r="AD127" s="366"/>
      <c r="AE127" s="367"/>
      <c r="AF127" s="367"/>
      <c r="AG127" s="367"/>
      <c r="AH127" s="367"/>
      <c r="AI127" s="367"/>
      <c r="AJ127" s="367"/>
      <c r="AK127" s="367"/>
      <c r="AL127" s="367"/>
      <c r="AM127" s="368"/>
    </row>
    <row r="128" spans="2:39" ht="15" customHeight="1" x14ac:dyDescent="0.25">
      <c r="B128" s="317"/>
      <c r="C128" s="318"/>
      <c r="D128" s="318"/>
      <c r="E128" s="318"/>
      <c r="F128" s="318"/>
      <c r="G128" s="319"/>
      <c r="H128" s="317"/>
      <c r="I128" s="318"/>
      <c r="J128" s="318"/>
      <c r="K128" s="319"/>
      <c r="L128" s="303" t="s">
        <v>1782</v>
      </c>
      <c r="M128" s="304"/>
      <c r="N128" s="304"/>
      <c r="O128" s="304"/>
      <c r="P128" s="304"/>
      <c r="Q128" s="304"/>
      <c r="R128" s="304"/>
      <c r="S128" s="304"/>
      <c r="T128" s="316"/>
      <c r="U128" s="323"/>
      <c r="V128" s="324"/>
      <c r="W128" s="349" t="s">
        <v>1730</v>
      </c>
      <c r="X128" s="350"/>
      <c r="Y128" s="350"/>
      <c r="Z128" s="350"/>
      <c r="AA128" s="351"/>
      <c r="AB128" s="303" t="s">
        <v>1730</v>
      </c>
      <c r="AC128" s="316"/>
      <c r="AD128" s="360"/>
      <c r="AE128" s="361"/>
      <c r="AF128" s="361"/>
      <c r="AG128" s="361"/>
      <c r="AH128" s="361"/>
      <c r="AI128" s="361"/>
      <c r="AJ128" s="361"/>
      <c r="AK128" s="361"/>
      <c r="AL128" s="361"/>
      <c r="AM128" s="362"/>
    </row>
    <row r="129" spans="2:39" ht="15" customHeight="1" x14ac:dyDescent="0.25">
      <c r="B129" s="317"/>
      <c r="C129" s="318"/>
      <c r="D129" s="318"/>
      <c r="E129" s="318"/>
      <c r="F129" s="318"/>
      <c r="G129" s="319"/>
      <c r="H129" s="317"/>
      <c r="I129" s="318"/>
      <c r="J129" s="318"/>
      <c r="K129" s="319"/>
      <c r="L129" s="317"/>
      <c r="M129" s="318"/>
      <c r="N129" s="318"/>
      <c r="O129" s="318"/>
      <c r="P129" s="318"/>
      <c r="Q129" s="318"/>
      <c r="R129" s="318"/>
      <c r="S129" s="318"/>
      <c r="T129" s="319"/>
      <c r="U129" s="325"/>
      <c r="V129" s="326"/>
      <c r="W129" s="352"/>
      <c r="X129" s="353"/>
      <c r="Y129" s="353"/>
      <c r="Z129" s="353"/>
      <c r="AA129" s="354"/>
      <c r="AB129" s="317"/>
      <c r="AC129" s="319"/>
      <c r="AD129" s="363"/>
      <c r="AE129" s="364"/>
      <c r="AF129" s="364"/>
      <c r="AG129" s="364"/>
      <c r="AH129" s="364"/>
      <c r="AI129" s="364"/>
      <c r="AJ129" s="364"/>
      <c r="AK129" s="364"/>
      <c r="AL129" s="364"/>
      <c r="AM129" s="365"/>
    </row>
    <row r="130" spans="2:39" ht="15" customHeight="1" x14ac:dyDescent="0.25">
      <c r="B130" s="317"/>
      <c r="C130" s="318"/>
      <c r="D130" s="318"/>
      <c r="E130" s="318"/>
      <c r="F130" s="318"/>
      <c r="G130" s="319"/>
      <c r="H130" s="317"/>
      <c r="I130" s="318"/>
      <c r="J130" s="318"/>
      <c r="K130" s="319"/>
      <c r="L130" s="320"/>
      <c r="M130" s="321"/>
      <c r="N130" s="321"/>
      <c r="O130" s="321"/>
      <c r="P130" s="321"/>
      <c r="Q130" s="321"/>
      <c r="R130" s="321"/>
      <c r="S130" s="321"/>
      <c r="T130" s="322"/>
      <c r="U130" s="327"/>
      <c r="V130" s="328"/>
      <c r="W130" s="355"/>
      <c r="X130" s="356"/>
      <c r="Y130" s="356"/>
      <c r="Z130" s="356"/>
      <c r="AA130" s="357"/>
      <c r="AB130" s="320"/>
      <c r="AC130" s="322"/>
      <c r="AD130" s="366"/>
      <c r="AE130" s="367"/>
      <c r="AF130" s="367"/>
      <c r="AG130" s="367"/>
      <c r="AH130" s="367"/>
      <c r="AI130" s="367"/>
      <c r="AJ130" s="367"/>
      <c r="AK130" s="367"/>
      <c r="AL130" s="367"/>
      <c r="AM130" s="368"/>
    </row>
    <row r="131" spans="2:39" ht="15" customHeight="1" x14ac:dyDescent="0.25">
      <c r="B131" s="317"/>
      <c r="C131" s="318"/>
      <c r="D131" s="318"/>
      <c r="E131" s="318"/>
      <c r="F131" s="318"/>
      <c r="G131" s="319"/>
      <c r="H131" s="317"/>
      <c r="I131" s="318"/>
      <c r="J131" s="318"/>
      <c r="K131" s="319"/>
      <c r="L131" s="303" t="s">
        <v>1938</v>
      </c>
      <c r="M131" s="304"/>
      <c r="N131" s="304"/>
      <c r="O131" s="304"/>
      <c r="P131" s="304"/>
      <c r="Q131" s="304"/>
      <c r="R131" s="304"/>
      <c r="S131" s="304"/>
      <c r="T131" s="316"/>
      <c r="U131" s="323"/>
      <c r="V131" s="324"/>
      <c r="W131" s="349" t="s">
        <v>1730</v>
      </c>
      <c r="X131" s="350"/>
      <c r="Y131" s="350"/>
      <c r="Z131" s="350"/>
      <c r="AA131" s="351"/>
      <c r="AB131" s="303" t="s">
        <v>1730</v>
      </c>
      <c r="AC131" s="316"/>
      <c r="AD131" s="360"/>
      <c r="AE131" s="361"/>
      <c r="AF131" s="361"/>
      <c r="AG131" s="361"/>
      <c r="AH131" s="361"/>
      <c r="AI131" s="361"/>
      <c r="AJ131" s="361"/>
      <c r="AK131" s="361"/>
      <c r="AL131" s="361"/>
      <c r="AM131" s="362"/>
    </row>
    <row r="132" spans="2:39" ht="15" customHeight="1" x14ac:dyDescent="0.25">
      <c r="B132" s="317"/>
      <c r="C132" s="318"/>
      <c r="D132" s="318"/>
      <c r="E132" s="318"/>
      <c r="F132" s="318"/>
      <c r="G132" s="319"/>
      <c r="H132" s="317"/>
      <c r="I132" s="318"/>
      <c r="J132" s="318"/>
      <c r="K132" s="319"/>
      <c r="L132" s="317"/>
      <c r="M132" s="318"/>
      <c r="N132" s="318"/>
      <c r="O132" s="318"/>
      <c r="P132" s="318"/>
      <c r="Q132" s="318"/>
      <c r="R132" s="318"/>
      <c r="S132" s="318"/>
      <c r="T132" s="319"/>
      <c r="U132" s="325"/>
      <c r="V132" s="326"/>
      <c r="W132" s="352"/>
      <c r="X132" s="353"/>
      <c r="Y132" s="353"/>
      <c r="Z132" s="353"/>
      <c r="AA132" s="354"/>
      <c r="AB132" s="317"/>
      <c r="AC132" s="319"/>
      <c r="AD132" s="363"/>
      <c r="AE132" s="364"/>
      <c r="AF132" s="364"/>
      <c r="AG132" s="364"/>
      <c r="AH132" s="364"/>
      <c r="AI132" s="364"/>
      <c r="AJ132" s="364"/>
      <c r="AK132" s="364"/>
      <c r="AL132" s="364"/>
      <c r="AM132" s="365"/>
    </row>
    <row r="133" spans="2:39" ht="15" customHeight="1" x14ac:dyDescent="0.25">
      <c r="B133" s="317"/>
      <c r="C133" s="318"/>
      <c r="D133" s="318"/>
      <c r="E133" s="318"/>
      <c r="F133" s="318"/>
      <c r="G133" s="319"/>
      <c r="H133" s="317"/>
      <c r="I133" s="318"/>
      <c r="J133" s="318"/>
      <c r="K133" s="319"/>
      <c r="L133" s="320"/>
      <c r="M133" s="321"/>
      <c r="N133" s="321"/>
      <c r="O133" s="321"/>
      <c r="P133" s="321"/>
      <c r="Q133" s="321"/>
      <c r="R133" s="321"/>
      <c r="S133" s="321"/>
      <c r="T133" s="322"/>
      <c r="U133" s="327"/>
      <c r="V133" s="328"/>
      <c r="W133" s="355"/>
      <c r="X133" s="356"/>
      <c r="Y133" s="356"/>
      <c r="Z133" s="356"/>
      <c r="AA133" s="357"/>
      <c r="AB133" s="320"/>
      <c r="AC133" s="322"/>
      <c r="AD133" s="366"/>
      <c r="AE133" s="367"/>
      <c r="AF133" s="367"/>
      <c r="AG133" s="367"/>
      <c r="AH133" s="367"/>
      <c r="AI133" s="367"/>
      <c r="AJ133" s="367"/>
      <c r="AK133" s="367"/>
      <c r="AL133" s="367"/>
      <c r="AM133" s="368"/>
    </row>
    <row r="134" spans="2:39" ht="15" customHeight="1" x14ac:dyDescent="0.25">
      <c r="B134" s="317"/>
      <c r="C134" s="318"/>
      <c r="D134" s="318"/>
      <c r="E134" s="318"/>
      <c r="F134" s="318"/>
      <c r="G134" s="319"/>
      <c r="H134" s="317"/>
      <c r="I134" s="318"/>
      <c r="J134" s="318"/>
      <c r="K134" s="319"/>
      <c r="L134" s="303" t="s">
        <v>1783</v>
      </c>
      <c r="M134" s="304"/>
      <c r="N134" s="304"/>
      <c r="O134" s="304"/>
      <c r="P134" s="304"/>
      <c r="Q134" s="304"/>
      <c r="R134" s="304"/>
      <c r="S134" s="304"/>
      <c r="T134" s="316"/>
      <c r="U134" s="323"/>
      <c r="V134" s="324"/>
      <c r="W134" s="349" t="s">
        <v>1730</v>
      </c>
      <c r="X134" s="350"/>
      <c r="Y134" s="350"/>
      <c r="Z134" s="350"/>
      <c r="AA134" s="351"/>
      <c r="AB134" s="303" t="s">
        <v>1730</v>
      </c>
      <c r="AC134" s="316"/>
      <c r="AD134" s="360"/>
      <c r="AE134" s="361"/>
      <c r="AF134" s="361"/>
      <c r="AG134" s="361"/>
      <c r="AH134" s="361"/>
      <c r="AI134" s="361"/>
      <c r="AJ134" s="361"/>
      <c r="AK134" s="361"/>
      <c r="AL134" s="361"/>
      <c r="AM134" s="362"/>
    </row>
    <row r="135" spans="2:39" ht="15" customHeight="1" x14ac:dyDescent="0.25">
      <c r="B135" s="317"/>
      <c r="C135" s="318"/>
      <c r="D135" s="318"/>
      <c r="E135" s="318"/>
      <c r="F135" s="318"/>
      <c r="G135" s="319"/>
      <c r="H135" s="317"/>
      <c r="I135" s="318"/>
      <c r="J135" s="318"/>
      <c r="K135" s="319"/>
      <c r="L135" s="317"/>
      <c r="M135" s="318"/>
      <c r="N135" s="318"/>
      <c r="O135" s="318"/>
      <c r="P135" s="318"/>
      <c r="Q135" s="318"/>
      <c r="R135" s="318"/>
      <c r="S135" s="318"/>
      <c r="T135" s="319"/>
      <c r="U135" s="325"/>
      <c r="V135" s="326"/>
      <c r="W135" s="352"/>
      <c r="X135" s="353"/>
      <c r="Y135" s="353"/>
      <c r="Z135" s="353"/>
      <c r="AA135" s="354"/>
      <c r="AB135" s="317"/>
      <c r="AC135" s="319"/>
      <c r="AD135" s="363"/>
      <c r="AE135" s="364"/>
      <c r="AF135" s="364"/>
      <c r="AG135" s="364"/>
      <c r="AH135" s="364"/>
      <c r="AI135" s="364"/>
      <c r="AJ135" s="364"/>
      <c r="AK135" s="364"/>
      <c r="AL135" s="364"/>
      <c r="AM135" s="365"/>
    </row>
    <row r="136" spans="2:39" ht="15" customHeight="1" x14ac:dyDescent="0.25">
      <c r="B136" s="320"/>
      <c r="C136" s="321"/>
      <c r="D136" s="321"/>
      <c r="E136" s="321"/>
      <c r="F136" s="321"/>
      <c r="G136" s="322"/>
      <c r="H136" s="320"/>
      <c r="I136" s="321"/>
      <c r="J136" s="321"/>
      <c r="K136" s="322"/>
      <c r="L136" s="320"/>
      <c r="M136" s="321"/>
      <c r="N136" s="321"/>
      <c r="O136" s="321"/>
      <c r="P136" s="321"/>
      <c r="Q136" s="321"/>
      <c r="R136" s="321"/>
      <c r="S136" s="321"/>
      <c r="T136" s="322"/>
      <c r="U136" s="327"/>
      <c r="V136" s="328"/>
      <c r="W136" s="355"/>
      <c r="X136" s="356"/>
      <c r="Y136" s="356"/>
      <c r="Z136" s="356"/>
      <c r="AA136" s="357"/>
      <c r="AB136" s="320"/>
      <c r="AC136" s="322"/>
      <c r="AD136" s="366"/>
      <c r="AE136" s="367"/>
      <c r="AF136" s="367"/>
      <c r="AG136" s="367"/>
      <c r="AH136" s="367"/>
      <c r="AI136" s="367"/>
      <c r="AJ136" s="367"/>
      <c r="AK136" s="367"/>
      <c r="AL136" s="367"/>
      <c r="AM136" s="368"/>
    </row>
    <row r="137" spans="2:39" ht="15" customHeight="1" x14ac:dyDescent="0.25">
      <c r="B137" s="303" t="s">
        <v>1760</v>
      </c>
      <c r="C137" s="304"/>
      <c r="D137" s="304"/>
      <c r="E137" s="304"/>
      <c r="F137" s="304"/>
      <c r="G137" s="316"/>
      <c r="H137" s="303" t="s">
        <v>1761</v>
      </c>
      <c r="I137" s="304"/>
      <c r="J137" s="304"/>
      <c r="K137" s="316"/>
      <c r="L137" s="303" t="s">
        <v>1762</v>
      </c>
      <c r="M137" s="304"/>
      <c r="N137" s="304"/>
      <c r="O137" s="304"/>
      <c r="P137" s="304"/>
      <c r="Q137" s="304"/>
      <c r="R137" s="304"/>
      <c r="S137" s="304"/>
      <c r="T137" s="316"/>
      <c r="U137" s="341">
        <f>IF(B37="X",IF(EA!B48&lt;AJ20,IF(EA!B48&gt;=AJ20-4,1,2),2),"")</f>
        <v>1</v>
      </c>
      <c r="V137" s="342"/>
      <c r="W137" s="349" t="s">
        <v>1730</v>
      </c>
      <c r="X137" s="350"/>
      <c r="Y137" s="350"/>
      <c r="Z137" s="350"/>
      <c r="AA137" s="351"/>
      <c r="AB137" s="303" t="s">
        <v>1730</v>
      </c>
      <c r="AC137" s="316"/>
      <c r="AD137" s="360"/>
      <c r="AE137" s="361"/>
      <c r="AF137" s="361"/>
      <c r="AG137" s="361"/>
      <c r="AH137" s="361"/>
      <c r="AI137" s="361"/>
      <c r="AJ137" s="361"/>
      <c r="AK137" s="361"/>
      <c r="AL137" s="361"/>
      <c r="AM137" s="362"/>
    </row>
    <row r="138" spans="2:39" ht="15" customHeight="1" x14ac:dyDescent="0.25">
      <c r="B138" s="317"/>
      <c r="C138" s="318"/>
      <c r="D138" s="318"/>
      <c r="E138" s="318"/>
      <c r="F138" s="318"/>
      <c r="G138" s="319"/>
      <c r="H138" s="317"/>
      <c r="I138" s="318"/>
      <c r="J138" s="318"/>
      <c r="K138" s="319"/>
      <c r="L138" s="317"/>
      <c r="M138" s="318"/>
      <c r="N138" s="318"/>
      <c r="O138" s="318"/>
      <c r="P138" s="318"/>
      <c r="Q138" s="318"/>
      <c r="R138" s="318"/>
      <c r="S138" s="318"/>
      <c r="T138" s="319"/>
      <c r="U138" s="343"/>
      <c r="V138" s="344"/>
      <c r="W138" s="352"/>
      <c r="X138" s="353"/>
      <c r="Y138" s="353"/>
      <c r="Z138" s="353"/>
      <c r="AA138" s="354"/>
      <c r="AB138" s="317"/>
      <c r="AC138" s="319"/>
      <c r="AD138" s="363"/>
      <c r="AE138" s="364"/>
      <c r="AF138" s="364"/>
      <c r="AG138" s="364"/>
      <c r="AH138" s="364"/>
      <c r="AI138" s="364"/>
      <c r="AJ138" s="364"/>
      <c r="AK138" s="364"/>
      <c r="AL138" s="364"/>
      <c r="AM138" s="365"/>
    </row>
    <row r="139" spans="2:39" ht="15" customHeight="1" x14ac:dyDescent="0.25">
      <c r="B139" s="320"/>
      <c r="C139" s="321"/>
      <c r="D139" s="321"/>
      <c r="E139" s="321"/>
      <c r="F139" s="321"/>
      <c r="G139" s="322"/>
      <c r="H139" s="320"/>
      <c r="I139" s="321"/>
      <c r="J139" s="321"/>
      <c r="K139" s="322"/>
      <c r="L139" s="320"/>
      <c r="M139" s="321"/>
      <c r="N139" s="321"/>
      <c r="O139" s="321"/>
      <c r="P139" s="321"/>
      <c r="Q139" s="321"/>
      <c r="R139" s="321"/>
      <c r="S139" s="321"/>
      <c r="T139" s="322"/>
      <c r="U139" s="345"/>
      <c r="V139" s="346"/>
      <c r="W139" s="355"/>
      <c r="X139" s="356"/>
      <c r="Y139" s="356"/>
      <c r="Z139" s="356"/>
      <c r="AA139" s="357"/>
      <c r="AB139" s="320"/>
      <c r="AC139" s="322"/>
      <c r="AD139" s="366"/>
      <c r="AE139" s="367"/>
      <c r="AF139" s="367"/>
      <c r="AG139" s="367"/>
      <c r="AH139" s="367"/>
      <c r="AI139" s="367"/>
      <c r="AJ139" s="367"/>
      <c r="AK139" s="367"/>
      <c r="AL139" s="367"/>
      <c r="AM139" s="368"/>
    </row>
    <row r="140" spans="2:39" ht="15" customHeight="1" x14ac:dyDescent="0.25">
      <c r="B140" s="303" t="s">
        <v>1763</v>
      </c>
      <c r="C140" s="304"/>
      <c r="D140" s="304"/>
      <c r="E140" s="304"/>
      <c r="F140" s="304"/>
      <c r="G140" s="316"/>
      <c r="H140" s="303" t="s">
        <v>1764</v>
      </c>
      <c r="I140" s="304"/>
      <c r="J140" s="304"/>
      <c r="K140" s="316"/>
      <c r="L140" s="303" t="s">
        <v>1765</v>
      </c>
      <c r="M140" s="304"/>
      <c r="N140" s="304"/>
      <c r="O140" s="304"/>
      <c r="P140" s="304"/>
      <c r="Q140" s="304"/>
      <c r="R140" s="304"/>
      <c r="S140" s="304"/>
      <c r="T140" s="316"/>
      <c r="U140" s="341">
        <f>IF(AB140=0,1,2)</f>
        <v>1</v>
      </c>
      <c r="V140" s="342"/>
      <c r="W140" s="332" t="s">
        <v>1766</v>
      </c>
      <c r="X140" s="333"/>
      <c r="Y140" s="333"/>
      <c r="Z140" s="333"/>
      <c r="AA140" s="334"/>
      <c r="AB140" s="449">
        <f>W141-W143</f>
        <v>0</v>
      </c>
      <c r="AC140" s="450"/>
      <c r="AD140" s="360"/>
      <c r="AE140" s="361"/>
      <c r="AF140" s="361"/>
      <c r="AG140" s="361"/>
      <c r="AH140" s="361"/>
      <c r="AI140" s="361"/>
      <c r="AJ140" s="361"/>
      <c r="AK140" s="361"/>
      <c r="AL140" s="361"/>
      <c r="AM140" s="362"/>
    </row>
    <row r="141" spans="2:39" ht="15" customHeight="1" x14ac:dyDescent="0.25">
      <c r="B141" s="317"/>
      <c r="C141" s="318"/>
      <c r="D141" s="318"/>
      <c r="E141" s="318"/>
      <c r="F141" s="318"/>
      <c r="G141" s="319"/>
      <c r="H141" s="317"/>
      <c r="I141" s="318"/>
      <c r="J141" s="318"/>
      <c r="K141" s="319"/>
      <c r="L141" s="317"/>
      <c r="M141" s="318"/>
      <c r="N141" s="318"/>
      <c r="O141" s="318"/>
      <c r="P141" s="318"/>
      <c r="Q141" s="318"/>
      <c r="R141" s="318"/>
      <c r="S141" s="318"/>
      <c r="T141" s="319"/>
      <c r="U141" s="343"/>
      <c r="V141" s="344"/>
      <c r="W141" s="329">
        <f>'CRI-RYP'!E30</f>
        <v>131327591</v>
      </c>
      <c r="X141" s="330"/>
      <c r="Y141" s="330"/>
      <c r="Z141" s="330"/>
      <c r="AA141" s="331"/>
      <c r="AB141" s="451"/>
      <c r="AC141" s="452"/>
      <c r="AD141" s="363"/>
      <c r="AE141" s="364"/>
      <c r="AF141" s="364"/>
      <c r="AG141" s="364"/>
      <c r="AH141" s="364"/>
      <c r="AI141" s="364"/>
      <c r="AJ141" s="364"/>
      <c r="AK141" s="364"/>
      <c r="AL141" s="364"/>
      <c r="AM141" s="365"/>
    </row>
    <row r="142" spans="2:39" ht="15" customHeight="1" x14ac:dyDescent="0.25">
      <c r="B142" s="317"/>
      <c r="C142" s="318"/>
      <c r="D142" s="318"/>
      <c r="E142" s="318"/>
      <c r="F142" s="318"/>
      <c r="G142" s="319"/>
      <c r="H142" s="317"/>
      <c r="I142" s="318"/>
      <c r="J142" s="318"/>
      <c r="K142" s="319"/>
      <c r="L142" s="317"/>
      <c r="M142" s="318"/>
      <c r="N142" s="318"/>
      <c r="O142" s="318"/>
      <c r="P142" s="318"/>
      <c r="Q142" s="318"/>
      <c r="R142" s="318"/>
      <c r="S142" s="318"/>
      <c r="T142" s="319"/>
      <c r="U142" s="343"/>
      <c r="V142" s="344"/>
      <c r="W142" s="332" t="s">
        <v>1767</v>
      </c>
      <c r="X142" s="333"/>
      <c r="Y142" s="333"/>
      <c r="Z142" s="333"/>
      <c r="AA142" s="334"/>
      <c r="AB142" s="451"/>
      <c r="AC142" s="452"/>
      <c r="AD142" s="363"/>
      <c r="AE142" s="364"/>
      <c r="AF142" s="364"/>
      <c r="AG142" s="364"/>
      <c r="AH142" s="364"/>
      <c r="AI142" s="364"/>
      <c r="AJ142" s="364"/>
      <c r="AK142" s="364"/>
      <c r="AL142" s="364"/>
      <c r="AM142" s="365"/>
    </row>
    <row r="143" spans="2:39" ht="15" customHeight="1" x14ac:dyDescent="0.25">
      <c r="B143" s="320"/>
      <c r="C143" s="321"/>
      <c r="D143" s="321"/>
      <c r="E143" s="321"/>
      <c r="F143" s="321"/>
      <c r="G143" s="322"/>
      <c r="H143" s="320"/>
      <c r="I143" s="321"/>
      <c r="J143" s="321"/>
      <c r="K143" s="322"/>
      <c r="L143" s="320"/>
      <c r="M143" s="321"/>
      <c r="N143" s="321"/>
      <c r="O143" s="321"/>
      <c r="P143" s="321"/>
      <c r="Q143" s="321"/>
      <c r="R143" s="321"/>
      <c r="S143" s="321"/>
      <c r="T143" s="322"/>
      <c r="U143" s="345"/>
      <c r="V143" s="346"/>
      <c r="W143" s="329">
        <f>'COG-RYP'!E24</f>
        <v>131327591</v>
      </c>
      <c r="X143" s="330"/>
      <c r="Y143" s="330"/>
      <c r="Z143" s="330"/>
      <c r="AA143" s="331"/>
      <c r="AB143" s="453"/>
      <c r="AC143" s="454"/>
      <c r="AD143" s="366"/>
      <c r="AE143" s="367"/>
      <c r="AF143" s="367"/>
      <c r="AG143" s="367"/>
      <c r="AH143" s="367"/>
      <c r="AI143" s="367"/>
      <c r="AJ143" s="367"/>
      <c r="AK143" s="367"/>
      <c r="AL143" s="367"/>
      <c r="AM143" s="368"/>
    </row>
    <row r="144" spans="2:39" ht="15" customHeight="1" x14ac:dyDescent="0.25">
      <c r="B144" s="303" t="s">
        <v>1768</v>
      </c>
      <c r="C144" s="304"/>
      <c r="D144" s="304"/>
      <c r="E144" s="304"/>
      <c r="F144" s="304"/>
      <c r="G144" s="316"/>
      <c r="H144" s="303" t="s">
        <v>1779</v>
      </c>
      <c r="I144" s="304"/>
      <c r="J144" s="304"/>
      <c r="K144" s="316"/>
      <c r="L144" s="303" t="s">
        <v>1778</v>
      </c>
      <c r="M144" s="304"/>
      <c r="N144" s="304"/>
      <c r="O144" s="304"/>
      <c r="P144" s="304"/>
      <c r="Q144" s="304"/>
      <c r="R144" s="304"/>
      <c r="S144" s="304"/>
      <c r="T144" s="316"/>
      <c r="U144" s="341">
        <f>IF(AB144&gt;=2.5%,2,1)</f>
        <v>2</v>
      </c>
      <c r="V144" s="342"/>
      <c r="W144" s="332" t="s">
        <v>1766</v>
      </c>
      <c r="X144" s="333"/>
      <c r="Y144" s="333"/>
      <c r="Z144" s="333"/>
      <c r="AA144" s="334"/>
      <c r="AB144" s="461">
        <f>W147/W145</f>
        <v>0.12335564732928056</v>
      </c>
      <c r="AC144" s="462"/>
      <c r="AD144" s="360"/>
      <c r="AE144" s="361"/>
      <c r="AF144" s="361"/>
      <c r="AG144" s="361"/>
      <c r="AH144" s="361"/>
      <c r="AI144" s="361"/>
      <c r="AJ144" s="361"/>
      <c r="AK144" s="361"/>
      <c r="AL144" s="361"/>
      <c r="AM144" s="362"/>
    </row>
    <row r="145" spans="2:39" ht="15" customHeight="1" x14ac:dyDescent="0.25">
      <c r="B145" s="317"/>
      <c r="C145" s="318"/>
      <c r="D145" s="318"/>
      <c r="E145" s="318"/>
      <c r="F145" s="318"/>
      <c r="G145" s="319"/>
      <c r="H145" s="317"/>
      <c r="I145" s="318"/>
      <c r="J145" s="318"/>
      <c r="K145" s="319"/>
      <c r="L145" s="317"/>
      <c r="M145" s="318"/>
      <c r="N145" s="318"/>
      <c r="O145" s="318"/>
      <c r="P145" s="318"/>
      <c r="Q145" s="318"/>
      <c r="R145" s="318"/>
      <c r="S145" s="318"/>
      <c r="T145" s="319"/>
      <c r="U145" s="343"/>
      <c r="V145" s="344"/>
      <c r="W145" s="329">
        <f>'CRI-RYP'!E28</f>
        <v>131327591</v>
      </c>
      <c r="X145" s="330"/>
      <c r="Y145" s="330"/>
      <c r="Z145" s="330"/>
      <c r="AA145" s="331"/>
      <c r="AB145" s="463"/>
      <c r="AC145" s="464"/>
      <c r="AD145" s="363"/>
      <c r="AE145" s="364"/>
      <c r="AF145" s="364"/>
      <c r="AG145" s="364"/>
      <c r="AH145" s="364"/>
      <c r="AI145" s="364"/>
      <c r="AJ145" s="364"/>
      <c r="AK145" s="364"/>
      <c r="AL145" s="364"/>
      <c r="AM145" s="365"/>
    </row>
    <row r="146" spans="2:39" ht="15" customHeight="1" x14ac:dyDescent="0.25">
      <c r="B146" s="317"/>
      <c r="C146" s="318"/>
      <c r="D146" s="318"/>
      <c r="E146" s="318"/>
      <c r="F146" s="318"/>
      <c r="G146" s="319"/>
      <c r="H146" s="317"/>
      <c r="I146" s="318"/>
      <c r="J146" s="318"/>
      <c r="K146" s="319"/>
      <c r="L146" s="317"/>
      <c r="M146" s="318"/>
      <c r="N146" s="318"/>
      <c r="O146" s="318"/>
      <c r="P146" s="318"/>
      <c r="Q146" s="318"/>
      <c r="R146" s="318"/>
      <c r="S146" s="318"/>
      <c r="T146" s="319"/>
      <c r="U146" s="343"/>
      <c r="V146" s="344"/>
      <c r="W146" s="332" t="s">
        <v>429</v>
      </c>
      <c r="X146" s="333"/>
      <c r="Y146" s="333"/>
      <c r="Z146" s="333"/>
      <c r="AA146" s="334"/>
      <c r="AB146" s="463"/>
      <c r="AC146" s="464"/>
      <c r="AD146" s="363"/>
      <c r="AE146" s="364"/>
      <c r="AF146" s="364"/>
      <c r="AG146" s="364"/>
      <c r="AH146" s="364"/>
      <c r="AI146" s="364"/>
      <c r="AJ146" s="364"/>
      <c r="AK146" s="364"/>
      <c r="AL146" s="364"/>
      <c r="AM146" s="365"/>
    </row>
    <row r="147" spans="2:39" ht="15" customHeight="1" x14ac:dyDescent="0.25">
      <c r="B147" s="320"/>
      <c r="C147" s="321"/>
      <c r="D147" s="321"/>
      <c r="E147" s="321"/>
      <c r="F147" s="321"/>
      <c r="G147" s="322"/>
      <c r="H147" s="320"/>
      <c r="I147" s="321"/>
      <c r="J147" s="321"/>
      <c r="K147" s="322"/>
      <c r="L147" s="320"/>
      <c r="M147" s="321"/>
      <c r="N147" s="321"/>
      <c r="O147" s="321"/>
      <c r="P147" s="321"/>
      <c r="Q147" s="321"/>
      <c r="R147" s="321"/>
      <c r="S147" s="321"/>
      <c r="T147" s="322"/>
      <c r="U147" s="345"/>
      <c r="V147" s="346"/>
      <c r="W147" s="329">
        <f>'COG-M'!P3018</f>
        <v>16200000</v>
      </c>
      <c r="X147" s="330"/>
      <c r="Y147" s="330"/>
      <c r="Z147" s="330"/>
      <c r="AA147" s="331"/>
      <c r="AB147" s="465"/>
      <c r="AC147" s="466"/>
      <c r="AD147" s="366"/>
      <c r="AE147" s="367"/>
      <c r="AF147" s="367"/>
      <c r="AG147" s="367"/>
      <c r="AH147" s="367"/>
      <c r="AI147" s="367"/>
      <c r="AJ147" s="367"/>
      <c r="AK147" s="367"/>
      <c r="AL147" s="367"/>
      <c r="AM147" s="368"/>
    </row>
    <row r="148" spans="2:39" ht="22.5" customHeight="1" x14ac:dyDescent="0.25">
      <c r="B148" s="303" t="s">
        <v>1769</v>
      </c>
      <c r="C148" s="304"/>
      <c r="D148" s="304"/>
      <c r="E148" s="304"/>
      <c r="F148" s="304"/>
      <c r="G148" s="316"/>
      <c r="H148" s="303" t="s">
        <v>1770</v>
      </c>
      <c r="I148" s="304"/>
      <c r="J148" s="304"/>
      <c r="K148" s="316"/>
      <c r="L148" s="303"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4"/>
      <c r="N148" s="304"/>
      <c r="O148" s="304"/>
      <c r="P148" s="304"/>
      <c r="Q148" s="304"/>
      <c r="R148" s="304"/>
      <c r="S148" s="304"/>
      <c r="T148" s="316"/>
      <c r="U148" s="341" t="e">
        <f>IF(AB148&gt;=3%,2,1)</f>
        <v>#DIV/0!</v>
      </c>
      <c r="V148" s="342"/>
      <c r="W148" s="332" t="str">
        <f>"Cap. 1000
Presup. "&amp;AJ20-1</f>
        <v>Cap. 1000
Presup. 2023</v>
      </c>
      <c r="X148" s="333"/>
      <c r="Y148" s="333"/>
      <c r="Z148" s="333"/>
      <c r="AA148" s="334"/>
      <c r="AB148" s="455" t="e">
        <f>(W151-W149)/W149</f>
        <v>#DIV/0!</v>
      </c>
      <c r="AC148" s="456"/>
      <c r="AD148" s="360"/>
      <c r="AE148" s="361"/>
      <c r="AF148" s="361"/>
      <c r="AG148" s="361"/>
      <c r="AH148" s="361"/>
      <c r="AI148" s="361"/>
      <c r="AJ148" s="361"/>
      <c r="AK148" s="361"/>
      <c r="AL148" s="361"/>
      <c r="AM148" s="362"/>
    </row>
    <row r="149" spans="2:39" ht="22.5" customHeight="1" x14ac:dyDescent="0.25">
      <c r="B149" s="317"/>
      <c r="C149" s="318"/>
      <c r="D149" s="318"/>
      <c r="E149" s="318"/>
      <c r="F149" s="318"/>
      <c r="G149" s="319"/>
      <c r="H149" s="317"/>
      <c r="I149" s="318"/>
      <c r="J149" s="318"/>
      <c r="K149" s="319"/>
      <c r="L149" s="317"/>
      <c r="M149" s="318"/>
      <c r="N149" s="318"/>
      <c r="O149" s="318"/>
      <c r="P149" s="318"/>
      <c r="Q149" s="318"/>
      <c r="R149" s="318"/>
      <c r="S149" s="318"/>
      <c r="T149" s="319"/>
      <c r="U149" s="343"/>
      <c r="V149" s="344"/>
      <c r="W149" s="335"/>
      <c r="X149" s="336"/>
      <c r="Y149" s="336"/>
      <c r="Z149" s="336"/>
      <c r="AA149" s="337"/>
      <c r="AB149" s="457"/>
      <c r="AC149" s="458"/>
      <c r="AD149" s="363"/>
      <c r="AE149" s="364"/>
      <c r="AF149" s="364"/>
      <c r="AG149" s="364"/>
      <c r="AH149" s="364"/>
      <c r="AI149" s="364"/>
      <c r="AJ149" s="364"/>
      <c r="AK149" s="364"/>
      <c r="AL149" s="364"/>
      <c r="AM149" s="365"/>
    </row>
    <row r="150" spans="2:39" ht="22.5" customHeight="1" x14ac:dyDescent="0.25">
      <c r="B150" s="317"/>
      <c r="C150" s="318"/>
      <c r="D150" s="318"/>
      <c r="E150" s="318"/>
      <c r="F150" s="318"/>
      <c r="G150" s="319"/>
      <c r="H150" s="317"/>
      <c r="I150" s="318"/>
      <c r="J150" s="318"/>
      <c r="K150" s="319"/>
      <c r="L150" s="317"/>
      <c r="M150" s="318"/>
      <c r="N150" s="318"/>
      <c r="O150" s="318"/>
      <c r="P150" s="318"/>
      <c r="Q150" s="318"/>
      <c r="R150" s="318"/>
      <c r="S150" s="318"/>
      <c r="T150" s="319"/>
      <c r="U150" s="343"/>
      <c r="V150" s="344"/>
      <c r="W150" s="332" t="str">
        <f>"Cap. 1000
Presup. "&amp;AJ20</f>
        <v>Cap. 1000
Presup. 2024</v>
      </c>
      <c r="X150" s="333"/>
      <c r="Y150" s="333"/>
      <c r="Z150" s="333"/>
      <c r="AA150" s="334"/>
      <c r="AB150" s="457"/>
      <c r="AC150" s="458"/>
      <c r="AD150" s="363"/>
      <c r="AE150" s="364"/>
      <c r="AF150" s="364"/>
      <c r="AG150" s="364"/>
      <c r="AH150" s="364"/>
      <c r="AI150" s="364"/>
      <c r="AJ150" s="364"/>
      <c r="AK150" s="364"/>
      <c r="AL150" s="364"/>
      <c r="AM150" s="365"/>
    </row>
    <row r="151" spans="2:39" ht="22.5" customHeight="1" x14ac:dyDescent="0.25">
      <c r="B151" s="320"/>
      <c r="C151" s="321"/>
      <c r="D151" s="321"/>
      <c r="E151" s="321"/>
      <c r="F151" s="321"/>
      <c r="G151" s="322"/>
      <c r="H151" s="320"/>
      <c r="I151" s="321"/>
      <c r="J151" s="321"/>
      <c r="K151" s="322"/>
      <c r="L151" s="320"/>
      <c r="M151" s="321"/>
      <c r="N151" s="321"/>
      <c r="O151" s="321"/>
      <c r="P151" s="321"/>
      <c r="Q151" s="321"/>
      <c r="R151" s="321"/>
      <c r="S151" s="321"/>
      <c r="T151" s="322"/>
      <c r="U151" s="345"/>
      <c r="V151" s="346"/>
      <c r="W151" s="329">
        <f>'COG-M'!P2</f>
        <v>52021041</v>
      </c>
      <c r="X151" s="330"/>
      <c r="Y151" s="330"/>
      <c r="Z151" s="330"/>
      <c r="AA151" s="331"/>
      <c r="AB151" s="459"/>
      <c r="AC151" s="460"/>
      <c r="AD151" s="366"/>
      <c r="AE151" s="367"/>
      <c r="AF151" s="367"/>
      <c r="AG151" s="367"/>
      <c r="AH151" s="367"/>
      <c r="AI151" s="367"/>
      <c r="AJ151" s="367"/>
      <c r="AK151" s="367"/>
      <c r="AL151" s="367"/>
      <c r="AM151" s="368"/>
    </row>
    <row r="152" spans="2:39" ht="31.5" customHeight="1" x14ac:dyDescent="0.25">
      <c r="B152" s="303" t="s">
        <v>1771</v>
      </c>
      <c r="C152" s="304"/>
      <c r="D152" s="304"/>
      <c r="E152" s="304"/>
      <c r="F152" s="304"/>
      <c r="G152" s="316"/>
      <c r="H152" s="303" t="s">
        <v>1954</v>
      </c>
      <c r="I152" s="304"/>
      <c r="J152" s="304"/>
      <c r="K152" s="316"/>
      <c r="L152" s="303" t="s">
        <v>1772</v>
      </c>
      <c r="M152" s="304"/>
      <c r="N152" s="304"/>
      <c r="O152" s="304"/>
      <c r="P152" s="304"/>
      <c r="Q152" s="304"/>
      <c r="R152" s="304"/>
      <c r="S152" s="304"/>
      <c r="T152" s="316"/>
      <c r="U152" s="323"/>
      <c r="V152" s="324"/>
      <c r="W152" s="349" t="s">
        <v>1730</v>
      </c>
      <c r="X152" s="350"/>
      <c r="Y152" s="350"/>
      <c r="Z152" s="350"/>
      <c r="AA152" s="351"/>
      <c r="AB152" s="303" t="s">
        <v>1730</v>
      </c>
      <c r="AC152" s="316"/>
      <c r="AD152" s="360"/>
      <c r="AE152" s="361"/>
      <c r="AF152" s="361"/>
      <c r="AG152" s="361"/>
      <c r="AH152" s="361"/>
      <c r="AI152" s="361"/>
      <c r="AJ152" s="361"/>
      <c r="AK152" s="361"/>
      <c r="AL152" s="361"/>
      <c r="AM152" s="362"/>
    </row>
    <row r="153" spans="2:39" ht="31.5" customHeight="1" x14ac:dyDescent="0.25">
      <c r="B153" s="317"/>
      <c r="C153" s="318"/>
      <c r="D153" s="318"/>
      <c r="E153" s="318"/>
      <c r="F153" s="318"/>
      <c r="G153" s="319"/>
      <c r="H153" s="317"/>
      <c r="I153" s="318"/>
      <c r="J153" s="318"/>
      <c r="K153" s="319"/>
      <c r="L153" s="317"/>
      <c r="M153" s="318"/>
      <c r="N153" s="318"/>
      <c r="O153" s="318"/>
      <c r="P153" s="318"/>
      <c r="Q153" s="318"/>
      <c r="R153" s="318"/>
      <c r="S153" s="318"/>
      <c r="T153" s="319"/>
      <c r="U153" s="325"/>
      <c r="V153" s="326"/>
      <c r="W153" s="352"/>
      <c r="X153" s="353"/>
      <c r="Y153" s="353"/>
      <c r="Z153" s="353"/>
      <c r="AA153" s="354"/>
      <c r="AB153" s="317"/>
      <c r="AC153" s="319"/>
      <c r="AD153" s="363"/>
      <c r="AE153" s="364"/>
      <c r="AF153" s="364"/>
      <c r="AG153" s="364"/>
      <c r="AH153" s="364"/>
      <c r="AI153" s="364"/>
      <c r="AJ153" s="364"/>
      <c r="AK153" s="364"/>
      <c r="AL153" s="364"/>
      <c r="AM153" s="365"/>
    </row>
    <row r="154" spans="2:39" ht="31.5" customHeight="1" x14ac:dyDescent="0.25">
      <c r="B154" s="320"/>
      <c r="C154" s="321"/>
      <c r="D154" s="321"/>
      <c r="E154" s="321"/>
      <c r="F154" s="321"/>
      <c r="G154" s="322"/>
      <c r="H154" s="320"/>
      <c r="I154" s="321"/>
      <c r="J154" s="321"/>
      <c r="K154" s="322"/>
      <c r="L154" s="320"/>
      <c r="M154" s="321"/>
      <c r="N154" s="321"/>
      <c r="O154" s="321"/>
      <c r="P154" s="321"/>
      <c r="Q154" s="321"/>
      <c r="R154" s="321"/>
      <c r="S154" s="321"/>
      <c r="T154" s="322"/>
      <c r="U154" s="327"/>
      <c r="V154" s="328"/>
      <c r="W154" s="355"/>
      <c r="X154" s="356"/>
      <c r="Y154" s="356"/>
      <c r="Z154" s="356"/>
      <c r="AA154" s="357"/>
      <c r="AB154" s="320"/>
      <c r="AC154" s="322"/>
      <c r="AD154" s="366"/>
      <c r="AE154" s="367"/>
      <c r="AF154" s="367"/>
      <c r="AG154" s="367"/>
      <c r="AH154" s="367"/>
      <c r="AI154" s="367"/>
      <c r="AJ154" s="367"/>
      <c r="AK154" s="367"/>
      <c r="AL154" s="367"/>
      <c r="AM154" s="368"/>
    </row>
    <row r="155" spans="2:39" ht="20.25" customHeight="1" x14ac:dyDescent="0.25">
      <c r="B155" s="303" t="s">
        <v>2162</v>
      </c>
      <c r="C155" s="304"/>
      <c r="D155" s="304"/>
      <c r="E155" s="304"/>
      <c r="F155" s="304"/>
      <c r="G155" s="316"/>
      <c r="H155" s="303" t="s">
        <v>1773</v>
      </c>
      <c r="I155" s="304"/>
      <c r="J155" s="304"/>
      <c r="K155" s="316"/>
      <c r="L155" s="303" t="s">
        <v>2163</v>
      </c>
      <c r="M155" s="304"/>
      <c r="N155" s="304"/>
      <c r="O155" s="304"/>
      <c r="P155" s="304"/>
      <c r="Q155" s="304"/>
      <c r="R155" s="304"/>
      <c r="S155" s="304"/>
      <c r="T155" s="316"/>
      <c r="U155" s="323"/>
      <c r="V155" s="324"/>
      <c r="W155" s="349" t="s">
        <v>1730</v>
      </c>
      <c r="X155" s="350"/>
      <c r="Y155" s="350"/>
      <c r="Z155" s="350"/>
      <c r="AA155" s="351"/>
      <c r="AB155" s="303" t="s">
        <v>1730</v>
      </c>
      <c r="AC155" s="316"/>
      <c r="AD155" s="360"/>
      <c r="AE155" s="361"/>
      <c r="AF155" s="361"/>
      <c r="AG155" s="361"/>
      <c r="AH155" s="361"/>
      <c r="AI155" s="361"/>
      <c r="AJ155" s="361"/>
      <c r="AK155" s="361"/>
      <c r="AL155" s="361"/>
      <c r="AM155" s="362"/>
    </row>
    <row r="156" spans="2:39" ht="20.25" customHeight="1" x14ac:dyDescent="0.25">
      <c r="B156" s="317"/>
      <c r="C156" s="318"/>
      <c r="D156" s="318"/>
      <c r="E156" s="318"/>
      <c r="F156" s="318"/>
      <c r="G156" s="319"/>
      <c r="H156" s="317"/>
      <c r="I156" s="318"/>
      <c r="J156" s="318"/>
      <c r="K156" s="319"/>
      <c r="L156" s="317"/>
      <c r="M156" s="318"/>
      <c r="N156" s="318"/>
      <c r="O156" s="318"/>
      <c r="P156" s="318"/>
      <c r="Q156" s="318"/>
      <c r="R156" s="318"/>
      <c r="S156" s="318"/>
      <c r="T156" s="319"/>
      <c r="U156" s="325"/>
      <c r="V156" s="326"/>
      <c r="W156" s="352"/>
      <c r="X156" s="353"/>
      <c r="Y156" s="353"/>
      <c r="Z156" s="353"/>
      <c r="AA156" s="354"/>
      <c r="AB156" s="317"/>
      <c r="AC156" s="319"/>
      <c r="AD156" s="363"/>
      <c r="AE156" s="364"/>
      <c r="AF156" s="364"/>
      <c r="AG156" s="364"/>
      <c r="AH156" s="364"/>
      <c r="AI156" s="364"/>
      <c r="AJ156" s="364"/>
      <c r="AK156" s="364"/>
      <c r="AL156" s="364"/>
      <c r="AM156" s="365"/>
    </row>
    <row r="157" spans="2:39" ht="20.25" customHeight="1" x14ac:dyDescent="0.25">
      <c r="B157" s="320"/>
      <c r="C157" s="321"/>
      <c r="D157" s="321"/>
      <c r="E157" s="321"/>
      <c r="F157" s="321"/>
      <c r="G157" s="322"/>
      <c r="H157" s="320"/>
      <c r="I157" s="321"/>
      <c r="J157" s="321"/>
      <c r="K157" s="322"/>
      <c r="L157" s="320"/>
      <c r="M157" s="321"/>
      <c r="N157" s="321"/>
      <c r="O157" s="321"/>
      <c r="P157" s="321"/>
      <c r="Q157" s="321"/>
      <c r="R157" s="321"/>
      <c r="S157" s="321"/>
      <c r="T157" s="322"/>
      <c r="U157" s="327"/>
      <c r="V157" s="328"/>
      <c r="W157" s="355"/>
      <c r="X157" s="356"/>
      <c r="Y157" s="356"/>
      <c r="Z157" s="356"/>
      <c r="AA157" s="357"/>
      <c r="AB157" s="320"/>
      <c r="AC157" s="322"/>
      <c r="AD157" s="366"/>
      <c r="AE157" s="367"/>
      <c r="AF157" s="367"/>
      <c r="AG157" s="367"/>
      <c r="AH157" s="367"/>
      <c r="AI157" s="367"/>
      <c r="AJ157" s="367"/>
      <c r="AK157" s="367"/>
      <c r="AL157" s="367"/>
      <c r="AM157" s="368"/>
    </row>
    <row r="158" spans="2:39" ht="26.25" customHeight="1" x14ac:dyDescent="0.25">
      <c r="B158" s="303" t="s">
        <v>1774</v>
      </c>
      <c r="C158" s="304"/>
      <c r="D158" s="304"/>
      <c r="E158" s="304"/>
      <c r="F158" s="304"/>
      <c r="G158" s="316"/>
      <c r="H158" s="303" t="s">
        <v>1785</v>
      </c>
      <c r="I158" s="304"/>
      <c r="J158" s="304"/>
      <c r="K158" s="316"/>
      <c r="L158" s="303" t="s">
        <v>1775</v>
      </c>
      <c r="M158" s="304"/>
      <c r="N158" s="304"/>
      <c r="O158" s="304"/>
      <c r="P158" s="304"/>
      <c r="Q158" s="304"/>
      <c r="R158" s="304"/>
      <c r="S158" s="304"/>
      <c r="T158" s="316"/>
      <c r="U158" s="323"/>
      <c r="V158" s="324"/>
      <c r="W158" s="469"/>
      <c r="X158" s="470"/>
      <c r="Y158" s="470"/>
      <c r="Z158" s="470"/>
      <c r="AA158" s="471"/>
      <c r="AB158" s="303" t="s">
        <v>1730</v>
      </c>
      <c r="AC158" s="316"/>
      <c r="AD158" s="360"/>
      <c r="AE158" s="361"/>
      <c r="AF158" s="361"/>
      <c r="AG158" s="361"/>
      <c r="AH158" s="361"/>
      <c r="AI158" s="361"/>
      <c r="AJ158" s="361"/>
      <c r="AK158" s="361"/>
      <c r="AL158" s="361"/>
      <c r="AM158" s="362"/>
    </row>
    <row r="159" spans="2:39" ht="26.25" customHeight="1" x14ac:dyDescent="0.25">
      <c r="B159" s="317"/>
      <c r="C159" s="318"/>
      <c r="D159" s="318"/>
      <c r="E159" s="318"/>
      <c r="F159" s="318"/>
      <c r="G159" s="319"/>
      <c r="H159" s="317"/>
      <c r="I159" s="318"/>
      <c r="J159" s="318"/>
      <c r="K159" s="319"/>
      <c r="L159" s="317"/>
      <c r="M159" s="318"/>
      <c r="N159" s="318"/>
      <c r="O159" s="318"/>
      <c r="P159" s="318"/>
      <c r="Q159" s="318"/>
      <c r="R159" s="318"/>
      <c r="S159" s="318"/>
      <c r="T159" s="319"/>
      <c r="U159" s="325"/>
      <c r="V159" s="326"/>
      <c r="W159" s="472"/>
      <c r="X159" s="473"/>
      <c r="Y159" s="473"/>
      <c r="Z159" s="473"/>
      <c r="AA159" s="474"/>
      <c r="AB159" s="317"/>
      <c r="AC159" s="319"/>
      <c r="AD159" s="363"/>
      <c r="AE159" s="364"/>
      <c r="AF159" s="364"/>
      <c r="AG159" s="364"/>
      <c r="AH159" s="364"/>
      <c r="AI159" s="364"/>
      <c r="AJ159" s="364"/>
      <c r="AK159" s="364"/>
      <c r="AL159" s="364"/>
      <c r="AM159" s="365"/>
    </row>
    <row r="160" spans="2:39" ht="26.25" customHeight="1" x14ac:dyDescent="0.25">
      <c r="B160" s="320"/>
      <c r="C160" s="321"/>
      <c r="D160" s="321"/>
      <c r="E160" s="321"/>
      <c r="F160" s="321"/>
      <c r="G160" s="322"/>
      <c r="H160" s="320"/>
      <c r="I160" s="321"/>
      <c r="J160" s="321"/>
      <c r="K160" s="322"/>
      <c r="L160" s="320"/>
      <c r="M160" s="321"/>
      <c r="N160" s="321"/>
      <c r="O160" s="321"/>
      <c r="P160" s="321"/>
      <c r="Q160" s="321"/>
      <c r="R160" s="321"/>
      <c r="S160" s="321"/>
      <c r="T160" s="322"/>
      <c r="U160" s="327"/>
      <c r="V160" s="328"/>
      <c r="W160" s="475"/>
      <c r="X160" s="476"/>
      <c r="Y160" s="476"/>
      <c r="Z160" s="476"/>
      <c r="AA160" s="477"/>
      <c r="AB160" s="320"/>
      <c r="AC160" s="322"/>
      <c r="AD160" s="366"/>
      <c r="AE160" s="367"/>
      <c r="AF160" s="367"/>
      <c r="AG160" s="367"/>
      <c r="AH160" s="367"/>
      <c r="AI160" s="367"/>
      <c r="AJ160" s="367"/>
      <c r="AK160" s="367"/>
      <c r="AL160" s="367"/>
      <c r="AM160" s="368"/>
    </row>
    <row r="161" spans="2:39" ht="15" customHeight="1" x14ac:dyDescent="0.25">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25">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25">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25">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25">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25">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25">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25">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25">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25">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25">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25">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25">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25">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25">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25">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25">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25">
      <c r="B178" s="389" t="s">
        <v>982</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c r="AF178" s="389"/>
      <c r="AG178" s="389"/>
      <c r="AH178" s="389"/>
      <c r="AI178" s="389"/>
      <c r="AJ178" s="389"/>
      <c r="AK178" s="389"/>
      <c r="AL178" s="389"/>
      <c r="AM178" s="389"/>
    </row>
    <row r="179" spans="2:39" ht="15" customHeight="1" x14ac:dyDescent="0.25">
      <c r="B179" s="392" t="s">
        <v>1755</v>
      </c>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4"/>
    </row>
    <row r="180" spans="2:39" ht="15" customHeight="1" x14ac:dyDescent="0.25">
      <c r="B180" s="308" t="s">
        <v>1943</v>
      </c>
      <c r="C180" s="309"/>
      <c r="D180" s="309"/>
      <c r="E180" s="309"/>
      <c r="F180" s="309"/>
      <c r="G180" s="309"/>
      <c r="H180" s="309"/>
      <c r="I180" s="309"/>
      <c r="J180" s="309"/>
      <c r="K180" s="309"/>
      <c r="L180" s="309"/>
      <c r="M180" s="309"/>
      <c r="N180" s="309"/>
      <c r="O180" s="310"/>
      <c r="P180" s="299" t="str">
        <f>IF($F$6=0,"",IF(RIGHT($B$6,2)="00",IF('CRI-DE'!$F$4&gt;0,"SI","NO"),"N/A"))</f>
        <v/>
      </c>
      <c r="Q180" s="467">
        <v>1101</v>
      </c>
      <c r="R180" s="468"/>
      <c r="S180" s="299" t="str">
        <f>IF($F$6=0,"",IF(RIGHT($B$6,2)="00",IF('CRI-DE'!$F$6&gt;0,"SI","NO"),"N/A"))</f>
        <v/>
      </c>
      <c r="T180" s="467">
        <v>1201</v>
      </c>
      <c r="U180" s="468"/>
      <c r="V180" s="299" t="str">
        <f>IF($F$6=0,"",IF(RIGHT($B$6,2)="00",IF('CRI-DE'!$F$7&gt;0,"SI","NO"),"N/A"))</f>
        <v/>
      </c>
      <c r="W180" s="467">
        <v>1202</v>
      </c>
      <c r="X180" s="468"/>
      <c r="Y180" s="299" t="str">
        <f>IF($F$6=0,"",IF(RIGHT($B$6,2)="00",IF('CRI-DE'!$F$8&gt;0,"SI","NO"),"N/A"))</f>
        <v/>
      </c>
      <c r="Z180" s="467">
        <v>1203</v>
      </c>
      <c r="AA180" s="468"/>
      <c r="AB180" s="299" t="str">
        <f>IF($F$6=0,"",IF(RIGHT($B$6,2)="00",IF('CRI-DE'!$F$14&gt;0,"SI","NO"),"N/A"))</f>
        <v/>
      </c>
      <c r="AC180" s="467">
        <v>1701</v>
      </c>
      <c r="AD180" s="468"/>
      <c r="AE180" s="299" t="str">
        <f>IF($F$6=0,"",IF(RIGHT($B$6,2)="00",IF('CRI-DE'!$F$15&gt;0,"SI","NO"),"N/A"))</f>
        <v/>
      </c>
      <c r="AF180" s="467">
        <v>1702</v>
      </c>
      <c r="AG180" s="468"/>
      <c r="AH180" s="299" t="str">
        <f>IF($F$6=0,"",IF(RIGHT($B$6,2)="00",IF('CRI-DE'!$F$31&gt;0,"SI","NO"),"N/A"))</f>
        <v/>
      </c>
      <c r="AI180" s="467">
        <v>3101</v>
      </c>
      <c r="AJ180" s="468"/>
      <c r="AK180" s="299" t="str">
        <f>IF($F$6=0,"",IF(RIGHT($B$6,2)="00",IF('CRI-DE'!$F$36&gt;0,"SI","NO"),"N/A"))</f>
        <v/>
      </c>
      <c r="AL180" s="467">
        <v>4301</v>
      </c>
      <c r="AM180" s="468"/>
    </row>
    <row r="181" spans="2:39" ht="15" customHeight="1" x14ac:dyDescent="0.25">
      <c r="B181" s="311"/>
      <c r="C181" s="312"/>
      <c r="D181" s="312"/>
      <c r="E181" s="312"/>
      <c r="F181" s="312"/>
      <c r="G181" s="312"/>
      <c r="H181" s="312"/>
      <c r="I181" s="312"/>
      <c r="J181" s="312"/>
      <c r="K181" s="312"/>
      <c r="L181" s="312"/>
      <c r="M181" s="312"/>
      <c r="N181" s="312"/>
      <c r="O181" s="313"/>
      <c r="P181" s="299" t="str">
        <f>IF($F$6=0,"",IF(RIGHT($B$6,2)="00",IF('CRI-DE'!$F$37&gt;0,"SI","NO"),"N/A"))</f>
        <v/>
      </c>
      <c r="Q181" s="467">
        <v>4302</v>
      </c>
      <c r="R181" s="468"/>
      <c r="S181" s="299" t="str">
        <f>IF($F$6=0,"",IF(RIGHT($B$6,2)="00",IF('CRI-DE'!$F$38&gt;0,"SI","NO"),"N/A"))</f>
        <v/>
      </c>
      <c r="T181" s="467">
        <v>4303</v>
      </c>
      <c r="U181" s="468"/>
      <c r="V181" s="299" t="str">
        <f>IF($F$6=0,"",IF(RIGHT($B$6,2)="00",IF('CRI-DE'!$F$49&gt;0,"SI","NO"),"N/A"))</f>
        <v/>
      </c>
      <c r="W181" s="467">
        <v>4308</v>
      </c>
      <c r="X181" s="468"/>
      <c r="Y181" s="299" t="str">
        <f>IF($F$6=0,"",IF(RIGHT($B$6,2)="00",IF('CRI-DE'!$F$51&gt;0,"SI","NO"),"N/A"))</f>
        <v/>
      </c>
      <c r="Z181" s="467">
        <v>4310</v>
      </c>
      <c r="AA181" s="468"/>
      <c r="AB181" s="299" t="str">
        <f>IF($F$6=0,"",IF(RIGHT($B$6,2)="00",IF('CRI-DE'!$F$104&gt;0,"SI","NO"),"N/A"))</f>
        <v/>
      </c>
      <c r="AC181" s="467">
        <v>8100</v>
      </c>
      <c r="AD181" s="468"/>
      <c r="AE181" s="299" t="str">
        <f>IF($F$6=0,"",IF(RIGHT($B$6,2)="00",IF('CRI-DE'!$F$116&gt;0,"SI","NO"),"N/A"))</f>
        <v/>
      </c>
      <c r="AF181" s="467">
        <v>8112</v>
      </c>
      <c r="AG181" s="468"/>
      <c r="AH181" s="299" t="str">
        <f>IF($F$6=0,"",IF(RIGHT($B$6,2)="00",IF('CRI-DE'!$F$118&gt;0,"SI","NO"),"N/A"))</f>
        <v/>
      </c>
      <c r="AI181" s="467">
        <v>8201</v>
      </c>
      <c r="AJ181" s="468"/>
      <c r="AK181" s="299" t="str">
        <f>IF($F$6=0,"",IF(RIGHT($B$6,2)="00",IF('CRI-DE'!$F$119&gt;0,"SI","NO"),"N/A"))</f>
        <v/>
      </c>
      <c r="AL181" s="467">
        <v>8202</v>
      </c>
      <c r="AM181" s="468"/>
    </row>
    <row r="182" spans="2:39" ht="15" customHeight="1" x14ac:dyDescent="0.25">
      <c r="B182" s="490" t="s">
        <v>1955</v>
      </c>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2"/>
      <c r="AB182" s="299" t="str">
        <f>IF($F$6=0,"",IF(RIGHT($B$6,2)="00",IF(SUM('COG-M'!$P$4:$P$13)&gt;0,"SI","NO"),"N/A"))</f>
        <v/>
      </c>
      <c r="AC182" s="467">
        <v>111</v>
      </c>
      <c r="AD182" s="468"/>
      <c r="AE182" s="299" t="str">
        <f>IF($F$6=0,"",IF(SUM('COG-M'!$P$15:$P$24)&gt;0,"SI","NO"))</f>
        <v/>
      </c>
      <c r="AF182" s="467">
        <v>113</v>
      </c>
      <c r="AG182" s="468"/>
      <c r="AH182" s="299" t="str">
        <f>IF($F$6=0,"",IF(SUM('COG-M'!$P$78:$P$87)&gt;0,"SI","NO"))</f>
        <v/>
      </c>
      <c r="AI182" s="467">
        <v>132</v>
      </c>
      <c r="AJ182" s="468"/>
      <c r="AK182" s="299" t="str">
        <f>IF($F$6=0,"",IF(SUM('COG-M'!$P$131:$P$140)&gt;0,"SI","NO"))</f>
        <v/>
      </c>
      <c r="AL182" s="467">
        <v>141</v>
      </c>
      <c r="AM182" s="468"/>
    </row>
    <row r="183" spans="2:39" ht="15" customHeight="1" x14ac:dyDescent="0.25">
      <c r="B183" s="308" t="s">
        <v>1944</v>
      </c>
      <c r="C183" s="309"/>
      <c r="D183" s="309"/>
      <c r="E183" s="309"/>
      <c r="F183" s="309"/>
      <c r="G183" s="309"/>
      <c r="H183" s="309"/>
      <c r="I183" s="309"/>
      <c r="J183" s="309"/>
      <c r="K183" s="309"/>
      <c r="L183" s="309"/>
      <c r="M183" s="309"/>
      <c r="N183" s="309"/>
      <c r="O183" s="309"/>
      <c r="P183" s="309"/>
      <c r="Q183" s="309"/>
      <c r="R183" s="309"/>
      <c r="S183" s="309"/>
      <c r="T183" s="309"/>
      <c r="U183" s="310"/>
      <c r="V183" s="303" t="s">
        <v>2994</v>
      </c>
      <c r="W183" s="304"/>
      <c r="X183" s="304"/>
      <c r="Y183" s="304"/>
      <c r="Z183" s="304"/>
      <c r="AA183" s="304"/>
      <c r="AB183" s="303" t="s">
        <v>2995</v>
      </c>
      <c r="AC183" s="304"/>
      <c r="AD183" s="304"/>
      <c r="AE183" s="304"/>
      <c r="AF183" s="304"/>
      <c r="AG183" s="304"/>
      <c r="AH183" s="303" t="s">
        <v>1726</v>
      </c>
      <c r="AI183" s="304"/>
      <c r="AJ183" s="304"/>
      <c r="AK183" s="304"/>
      <c r="AL183" s="304"/>
      <c r="AM183" s="316"/>
    </row>
    <row r="184" spans="2:39" ht="15" customHeight="1" x14ac:dyDescent="0.25">
      <c r="B184" s="311"/>
      <c r="C184" s="312"/>
      <c r="D184" s="312"/>
      <c r="E184" s="312"/>
      <c r="F184" s="312"/>
      <c r="G184" s="312"/>
      <c r="H184" s="312"/>
      <c r="I184" s="312"/>
      <c r="J184" s="312"/>
      <c r="K184" s="312"/>
      <c r="L184" s="312"/>
      <c r="M184" s="312"/>
      <c r="N184" s="312"/>
      <c r="O184" s="312"/>
      <c r="P184" s="312"/>
      <c r="Q184" s="312"/>
      <c r="R184" s="312"/>
      <c r="S184" s="312"/>
      <c r="T184" s="312"/>
      <c r="U184" s="313"/>
      <c r="V184" s="305"/>
      <c r="W184" s="306"/>
      <c r="X184" s="306"/>
      <c r="Y184" s="306"/>
      <c r="Z184" s="306"/>
      <c r="AA184" s="307"/>
      <c r="AB184" s="493">
        <f>'COG-RYP'!E24-FU!V184</f>
        <v>131327591</v>
      </c>
      <c r="AC184" s="494"/>
      <c r="AD184" s="494"/>
      <c r="AE184" s="494"/>
      <c r="AF184" s="494"/>
      <c r="AG184" s="495"/>
      <c r="AH184" s="496" t="e">
        <f>('COG-RYP'!E24/V184)-1</f>
        <v>#DIV/0!</v>
      </c>
      <c r="AI184" s="497"/>
      <c r="AJ184" s="497"/>
      <c r="AK184" s="497"/>
      <c r="AL184" s="497"/>
      <c r="AM184" s="498"/>
    </row>
    <row r="185" spans="2:39" ht="15" customHeight="1" x14ac:dyDescent="0.25">
      <c r="B185" s="308" t="s">
        <v>1950</v>
      </c>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10"/>
      <c r="AB185" s="303" t="s">
        <v>1956</v>
      </c>
      <c r="AC185" s="304"/>
      <c r="AD185" s="304"/>
      <c r="AE185" s="304"/>
      <c r="AF185" s="304"/>
      <c r="AG185" s="304"/>
      <c r="AH185" s="304"/>
      <c r="AI185" s="304"/>
      <c r="AJ185" s="304"/>
      <c r="AK185" s="304"/>
      <c r="AL185" s="304"/>
      <c r="AM185" s="316"/>
    </row>
    <row r="186" spans="2:39" ht="15" customHeight="1" x14ac:dyDescent="0.25">
      <c r="B186" s="311"/>
      <c r="C186" s="312"/>
      <c r="D186" s="312"/>
      <c r="E186" s="312"/>
      <c r="F186" s="312"/>
      <c r="G186" s="312"/>
      <c r="H186" s="312"/>
      <c r="I186" s="312"/>
      <c r="J186" s="312"/>
      <c r="K186" s="312"/>
      <c r="L186" s="312"/>
      <c r="M186" s="312"/>
      <c r="N186" s="312"/>
      <c r="O186" s="312"/>
      <c r="P186" s="312"/>
      <c r="Q186" s="312"/>
      <c r="R186" s="312"/>
      <c r="S186" s="312"/>
      <c r="T186" s="312"/>
      <c r="U186" s="312"/>
      <c r="V186" s="312"/>
      <c r="W186" s="312"/>
      <c r="X186" s="312"/>
      <c r="Y186" s="312"/>
      <c r="Z186" s="312"/>
      <c r="AA186" s="313"/>
      <c r="AB186" s="484" t="e">
        <f>'COG-RYP'!E24/I11</f>
        <v>#N/A</v>
      </c>
      <c r="AC186" s="485"/>
      <c r="AD186" s="485"/>
      <c r="AE186" s="485"/>
      <c r="AF186" s="485"/>
      <c r="AG186" s="485"/>
      <c r="AH186" s="485"/>
      <c r="AI186" s="485"/>
      <c r="AJ186" s="485"/>
      <c r="AK186" s="485"/>
      <c r="AL186" s="485"/>
      <c r="AM186" s="486"/>
    </row>
    <row r="187" spans="2:39" ht="15" customHeight="1" x14ac:dyDescent="0.25">
      <c r="B187" s="395"/>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2:39" ht="15" customHeight="1" x14ac:dyDescent="0.25">
      <c r="B188" s="398"/>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399"/>
      <c r="Z188" s="399"/>
      <c r="AA188" s="399"/>
      <c r="AB188" s="399"/>
      <c r="AC188" s="399"/>
      <c r="AD188" s="399"/>
      <c r="AE188" s="399"/>
      <c r="AF188" s="399"/>
      <c r="AG188" s="399"/>
      <c r="AH188" s="399"/>
      <c r="AI188" s="399"/>
      <c r="AJ188" s="399"/>
      <c r="AK188" s="399"/>
      <c r="AL188" s="399"/>
      <c r="AM188" s="400"/>
    </row>
    <row r="189" spans="2:39" ht="15" customHeight="1" x14ac:dyDescent="0.25">
      <c r="B189" s="395"/>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7"/>
    </row>
    <row r="190" spans="2:39" ht="15" customHeight="1" x14ac:dyDescent="0.25">
      <c r="B190" s="398"/>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399"/>
      <c r="Z190" s="399"/>
      <c r="AA190" s="399"/>
      <c r="AB190" s="399"/>
      <c r="AC190" s="399"/>
      <c r="AD190" s="399"/>
      <c r="AE190" s="399"/>
      <c r="AF190" s="399"/>
      <c r="AG190" s="399"/>
      <c r="AH190" s="399"/>
      <c r="AI190" s="399"/>
      <c r="AJ190" s="399"/>
      <c r="AK190" s="399"/>
      <c r="AL190" s="399"/>
      <c r="AM190" s="400"/>
    </row>
    <row r="191" spans="2:39" ht="15" customHeight="1" x14ac:dyDescent="0.25">
      <c r="B191" s="395"/>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7"/>
    </row>
    <row r="192" spans="2:39" ht="15" customHeight="1" x14ac:dyDescent="0.25">
      <c r="B192" s="398"/>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399"/>
      <c r="Z192" s="399"/>
      <c r="AA192" s="399"/>
      <c r="AB192" s="399"/>
      <c r="AC192" s="399"/>
      <c r="AD192" s="399"/>
      <c r="AE192" s="399"/>
      <c r="AF192" s="399"/>
      <c r="AG192" s="399"/>
      <c r="AH192" s="399"/>
      <c r="AI192" s="399"/>
      <c r="AJ192" s="399"/>
      <c r="AK192" s="399"/>
      <c r="AL192" s="399"/>
      <c r="AM192" s="400"/>
    </row>
    <row r="193" spans="2:39" ht="15" customHeight="1" x14ac:dyDescent="0.25">
      <c r="B193" s="395"/>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7"/>
    </row>
    <row r="194" spans="2:39" ht="15" customHeight="1" x14ac:dyDescent="0.25">
      <c r="B194" s="401"/>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c r="AG194" s="402"/>
      <c r="AH194" s="402"/>
      <c r="AI194" s="402"/>
      <c r="AJ194" s="402"/>
      <c r="AK194" s="402"/>
      <c r="AL194" s="402"/>
      <c r="AM194" s="403"/>
    </row>
    <row r="195" spans="2:39" ht="15" customHeight="1" x14ac:dyDescent="0.25"/>
    <row r="196" spans="2:39" ht="15" customHeight="1" x14ac:dyDescent="0.25">
      <c r="B196" s="300"/>
      <c r="R196" s="301" t="s">
        <v>16</v>
      </c>
      <c r="S196" s="391"/>
      <c r="T196" s="391"/>
      <c r="U196" s="391"/>
      <c r="V196" s="391"/>
      <c r="W196" s="391"/>
      <c r="X196" s="391"/>
      <c r="Y196" s="391"/>
      <c r="Z196" s="391"/>
      <c r="AA196" s="391"/>
      <c r="AB196" s="391"/>
      <c r="AC196" s="391"/>
      <c r="AD196" s="391"/>
      <c r="AE196" s="391"/>
      <c r="AF196" s="391"/>
      <c r="AG196" s="391"/>
      <c r="AH196" s="391"/>
      <c r="AI196" s="391"/>
      <c r="AJ196" s="391"/>
      <c r="AK196" s="391"/>
    </row>
    <row r="197" spans="2:39" ht="15" customHeight="1" x14ac:dyDescent="0.25"/>
    <row r="198" spans="2:39" ht="15" customHeight="1" thickBot="1" x14ac:dyDescent="0.3">
      <c r="B198" s="438"/>
      <c r="C198" s="438"/>
      <c r="D198" s="438"/>
      <c r="E198" s="438"/>
      <c r="F198" s="438"/>
      <c r="G198" s="438"/>
      <c r="H198" s="438"/>
      <c r="I198" s="438"/>
      <c r="J198" s="438"/>
      <c r="K198" s="438"/>
      <c r="L198" s="438"/>
      <c r="M198" s="438"/>
      <c r="N198" s="438"/>
      <c r="O198" s="438"/>
      <c r="Z198" s="438"/>
      <c r="AA198" s="438"/>
      <c r="AB198" s="438"/>
      <c r="AC198" s="438"/>
      <c r="AD198" s="438"/>
      <c r="AE198" s="438"/>
      <c r="AF198" s="438"/>
      <c r="AG198" s="438"/>
      <c r="AH198" s="438"/>
      <c r="AI198" s="438"/>
      <c r="AJ198" s="438"/>
      <c r="AK198" s="438"/>
      <c r="AL198" s="438"/>
      <c r="AM198" s="438"/>
    </row>
    <row r="199" spans="2:39" ht="15" customHeight="1" x14ac:dyDescent="0.25">
      <c r="B199" s="425" t="s">
        <v>15</v>
      </c>
      <c r="C199" s="425"/>
      <c r="D199" s="425"/>
      <c r="E199" s="425"/>
      <c r="F199" s="425"/>
      <c r="G199" s="425"/>
      <c r="H199" s="425"/>
      <c r="I199" s="425"/>
      <c r="J199" s="425"/>
      <c r="K199" s="425"/>
      <c r="L199" s="425"/>
      <c r="M199" s="425"/>
      <c r="N199" s="425"/>
      <c r="O199" s="425"/>
      <c r="Z199" s="425" t="s">
        <v>1756</v>
      </c>
      <c r="AA199" s="425"/>
      <c r="AB199" s="425"/>
      <c r="AC199" s="425"/>
      <c r="AD199" s="425"/>
      <c r="AE199" s="425"/>
      <c r="AF199" s="425"/>
      <c r="AG199" s="425"/>
      <c r="AH199" s="425"/>
      <c r="AI199" s="425"/>
      <c r="AJ199" s="425"/>
      <c r="AK199" s="425"/>
      <c r="AL199" s="425"/>
      <c r="AM199" s="425"/>
    </row>
    <row r="200" spans="2:39" ht="15" customHeight="1" x14ac:dyDescent="0.25">
      <c r="B200" s="425"/>
      <c r="C200" s="425"/>
      <c r="D200" s="425"/>
      <c r="E200" s="425"/>
      <c r="F200" s="425"/>
      <c r="G200" s="425"/>
      <c r="H200" s="425"/>
      <c r="I200" s="425"/>
      <c r="J200" s="425"/>
      <c r="K200" s="425"/>
      <c r="L200" s="425"/>
      <c r="M200" s="425"/>
      <c r="N200" s="425"/>
      <c r="O200" s="425"/>
      <c r="Z200" s="425" t="s">
        <v>1144</v>
      </c>
      <c r="AA200" s="425"/>
      <c r="AB200" s="425"/>
      <c r="AC200" s="425"/>
      <c r="AD200" s="425"/>
      <c r="AE200" s="425"/>
      <c r="AF200" s="425"/>
      <c r="AG200" s="425"/>
      <c r="AH200" s="425"/>
      <c r="AI200" s="425"/>
      <c r="AJ200" s="425"/>
      <c r="AK200" s="425"/>
      <c r="AL200" s="425"/>
      <c r="AM200" s="425"/>
    </row>
    <row r="201" spans="2:39" ht="15" customHeight="1" x14ac:dyDescent="0.2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25"/>
    <row r="203" spans="2:39" s="158" customFormat="1" ht="15" customHeight="1" x14ac:dyDescent="0.2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4"/>
      <c r="E2" s="274"/>
      <c r="F2" s="516" t="s">
        <v>2955</v>
      </c>
      <c r="G2" s="516"/>
      <c r="H2" s="516"/>
      <c r="I2" s="516"/>
      <c r="J2" s="516"/>
      <c r="K2" s="516"/>
      <c r="L2" s="516"/>
      <c r="M2" s="516"/>
      <c r="N2" s="516"/>
      <c r="O2" s="516"/>
      <c r="P2" s="516"/>
      <c r="Q2" s="516"/>
      <c r="R2" s="516"/>
      <c r="S2" s="516"/>
      <c r="T2" s="516"/>
      <c r="U2" s="515">
        <v>2024</v>
      </c>
      <c r="V2" s="515"/>
      <c r="Y2" s="275"/>
      <c r="AC2" s="135"/>
      <c r="AD2" s="135"/>
    </row>
    <row r="3" spans="1:30" ht="18.75" x14ac:dyDescent="0.25">
      <c r="B3" s="511" t="s">
        <v>741</v>
      </c>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12" t="str">
        <f>"Versión "&amp;U2&amp;".01"</f>
        <v>Versión 2024.01</v>
      </c>
      <c r="AA5" s="513"/>
      <c r="AB5" s="513"/>
      <c r="AC5" s="513"/>
      <c r="AD5" s="514"/>
    </row>
    <row r="6" spans="1:30" x14ac:dyDescent="0.25">
      <c r="B6" s="510" t="s">
        <v>856</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row>
    <row r="7" spans="1:30" x14ac:dyDescent="0.25">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row>
    <row r="8" spans="1:30" x14ac:dyDescent="0.25">
      <c r="B8" s="510"/>
      <c r="C8" s="510"/>
      <c r="D8" s="510"/>
      <c r="E8" s="510"/>
      <c r="F8" s="510"/>
      <c r="G8" s="510"/>
      <c r="H8" s="510"/>
      <c r="I8" s="510"/>
      <c r="J8" s="510"/>
      <c r="K8" s="510"/>
      <c r="L8" s="510"/>
      <c r="M8" s="510"/>
      <c r="N8" s="510"/>
      <c r="O8" s="510"/>
      <c r="P8" s="510"/>
      <c r="Q8" s="510"/>
      <c r="R8" s="510"/>
      <c r="S8" s="510"/>
      <c r="T8" s="510"/>
      <c r="U8" s="510"/>
      <c r="V8" s="510"/>
      <c r="W8" s="510"/>
      <c r="X8" s="510"/>
      <c r="Y8" s="510"/>
      <c r="Z8" s="510"/>
      <c r="AA8" s="510"/>
      <c r="AB8" s="510"/>
      <c r="AC8" s="510"/>
      <c r="AD8" s="510"/>
    </row>
    <row r="9" spans="1:30" x14ac:dyDescent="0.25">
      <c r="B9" s="509" t="s">
        <v>2992</v>
      </c>
      <c r="C9" s="509"/>
      <c r="D9" s="509"/>
      <c r="E9" s="509"/>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row>
    <row r="10" spans="1:30" x14ac:dyDescent="0.25">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25">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x14ac:dyDescent="0.25">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x14ac:dyDescent="0.25">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x14ac:dyDescent="0.25">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25">
      <c r="B15" s="503" t="s">
        <v>743</v>
      </c>
      <c r="C15" s="504"/>
      <c r="D15" s="504"/>
      <c r="E15" s="504"/>
      <c r="F15" s="504"/>
      <c r="G15" s="504"/>
      <c r="H15" s="504"/>
      <c r="I15" s="504"/>
      <c r="J15" s="504"/>
      <c r="K15" s="504"/>
      <c r="L15" s="504"/>
      <c r="M15" s="504"/>
      <c r="N15" s="504"/>
      <c r="O15" s="504"/>
      <c r="P15" s="504"/>
      <c r="Q15" s="504"/>
      <c r="R15" s="504"/>
      <c r="S15" s="504"/>
      <c r="T15" s="504"/>
      <c r="U15" s="504"/>
      <c r="V15" s="504"/>
      <c r="W15" s="504"/>
      <c r="X15" s="504"/>
      <c r="Y15" s="504"/>
      <c r="Z15" s="504"/>
      <c r="AA15" s="504"/>
      <c r="AB15" s="504"/>
      <c r="AC15" s="504"/>
      <c r="AD15" s="505"/>
    </row>
    <row r="16" spans="1:30" x14ac:dyDescent="0.25">
      <c r="B16" s="499" t="str">
        <f>IF(SUM(C20:C29)&gt;0,"• No se elaboró el o los formato(s) de: ","")&amp;B20&amp;B21&amp;B22&amp;B23&amp;B24&amp;B25&amp;B26&amp;B27&amp;B28&amp;B29</f>
        <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row>
    <row r="17" spans="2:30" x14ac:dyDescent="0.25">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row>
    <row r="18" spans="2:30" x14ac:dyDescent="0.25">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row>
    <row r="19" spans="2:30" x14ac:dyDescent="0.25">
      <c r="B19" s="499"/>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row>
    <row r="20" spans="2:30" hidden="1" x14ac:dyDescent="0.25">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25">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25">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25">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25">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25">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25">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25">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25">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25">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25">
      <c r="B30" s="500" t="s">
        <v>752</v>
      </c>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c r="AD30" s="502"/>
    </row>
    <row r="31" spans="2:30" x14ac:dyDescent="0.25">
      <c r="B31" s="506" t="str">
        <f>IF(ABS('CRI-RYP'!E30-'COG-RYP'!E24)&gt;=1000,"• El total de la estimación de ingresos es diferente al total del presupuesto de egresos.","")</f>
        <v/>
      </c>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8"/>
    </row>
    <row r="32" spans="2:30" x14ac:dyDescent="0.25">
      <c r="B32" s="499" t="str">
        <f>IF(ABS(SUM('CRI-M'!P2+'CRI-M'!P23+'CRI-M'!P29+'CRI-M'!P34+'CRI-M'!P66+'CRI-M'!P73+'CRI-M'!P158)-'CTG-FF'!C8)&gt;=1000,"• Se observa diferencia entre la estimación de ingresos fiscales (11) y los egresos pagaderos con dicha fuente de financiamiento.","")</f>
        <v/>
      </c>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0" x14ac:dyDescent="0.25">
      <c r="B33" s="499" t="str">
        <f>IF(ABS('CRI-M'!P156+'CRI-M'!P159-'CTG-FF'!D8)&gt;=1000,"• Se observa diferencia entre la estimación de financiamiento interno (12) y los egresos pagaderos con dicha fuente de financiamiento.","")</f>
        <v/>
      </c>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row>
    <row r="34" spans="2:30" x14ac:dyDescent="0.25">
      <c r="B34" s="499" t="str">
        <f>IF(ABS('CRI-M'!P89+'CRI-M'!P160-'CTG-FF'!F8)&gt;=1000,"• Se observa diferencia entre la estimación de ingresos propios (14) y los egresos pagaderos con dicha fuente de financiamiento.","")</f>
        <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row>
    <row r="35" spans="2:30" x14ac:dyDescent="0.25">
      <c r="B35" s="499" t="str">
        <f>IF(ABS((SUM('CRI-M'!P105:P115)+SUM('CRI-M'!P128:P132)+'CRI-M'!P161)-'CTG-FF'!G8)&gt;=1000,"• Se observa diferencia entre la estimación de ingresos de recursos federales de libre disposición (15) y los egresos pagaderos con dicha fuente de financiamiento.","")</f>
        <v/>
      </c>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row>
    <row r="36" spans="2:30" x14ac:dyDescent="0.25">
      <c r="B36" s="499" t="str">
        <f>IF(ABS('CRI-M'!P116+'CRI-M'!P162-'CTG-FF'!H8)&gt;=1000,"• Se observa diferencia entre la estimación de ingresos de recursos estatales de libre disposición (16) y los egresos pagaderos con dicha fuente de financiamiento.","")</f>
        <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row>
    <row r="37" spans="2:30" x14ac:dyDescent="0.25">
      <c r="B37" s="499" t="str">
        <f>IF(ABS((SUM('CRI-M'!P121:P124)+'CRI-M'!P138+'CRI-M'!P143+'CRI-M'!P148+'CRI-M'!P151+'CRI-M'!P163)-'CTG-FF'!I8)&gt;=1000,"• Se observa diferencia entre la estimación de ingresos de otros recursos de libre disposición (17) y los egresos pagaderos con dicha fuente de financiamiento.","")</f>
        <v/>
      </c>
      <c r="C37" s="499"/>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row>
    <row r="38" spans="2:30" x14ac:dyDescent="0.25">
      <c r="B38" s="499" t="str">
        <f>IF(ABS('CRI-M'!P117+'CRI-M'!P125+'CRI-M'!P133+'CRI-M'!P164-'CTG-FF'!J8)&gt;=1000,"• Se observa diferencia entre la estimación de ingresos de recursos federales etiquetados (25) y los egresos pagaderos con dicha fuente de financiamiento.","")</f>
        <v/>
      </c>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row>
    <row r="39" spans="2:30" x14ac:dyDescent="0.25">
      <c r="B39" s="499" t="str">
        <f>IF(ABS('CRI-M'!P126+'CRI-M'!P140+'CRI-M'!P145+'CRI-M'!P165-'CTG-FF'!K8)&gt;=1000,"• Se observa diferencia entre la estimación de ingresos de recursos estatales etiquetados (26) y los egresos pagaderos con dicha fuente de financiamiento.","")</f>
        <v/>
      </c>
      <c r="C39" s="499"/>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row>
    <row r="40" spans="2:30" x14ac:dyDescent="0.25">
      <c r="B40" s="499" t="str">
        <f>IF(ABS(('CRI-M'!P139+'CRI-M'!P144+'CRI-M'!P166)-'CTG-FF'!L8)&gt;=1000,"• Se observa diferencia entre la estimación de ingresos otros recursos de transferencia federal etiquetados (27) y los egresos pagaderos con dicha fuente de financiamiento.","")</f>
        <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row>
    <row r="41" spans="2:30" x14ac:dyDescent="0.25">
      <c r="B41" s="500" t="s">
        <v>753</v>
      </c>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2"/>
    </row>
    <row r="42" spans="2:30" x14ac:dyDescent="0.25">
      <c r="B42" s="499" t="str">
        <f>IF(CF!C146=0,"",IF(ABS('COG-RYP'!E24-CF!C146)&gt;=1000,"• El total del presupuesto de egresos en su clasificación por objeto del gasto difiere con el total de los egresos por clasificación funcional del gasto.",""))</f>
        <v/>
      </c>
      <c r="C42" s="499"/>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row>
    <row r="43" spans="2:30" x14ac:dyDescent="0.25">
      <c r="B43" s="499" t="str">
        <f>IF(CA!D76=0,"",IF(ABS('COG-RYP'!E24-CA!D76)&gt;=1000,"• El total del presupuesto de egresos en su clasificación por objeto del gasto difiere con el total de los egresos en la clasificación administrativa.",""))</f>
        <v/>
      </c>
      <c r="C43" s="499"/>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row>
    <row r="44" spans="2:30" x14ac:dyDescent="0.25">
      <c r="B44" s="500" t="s">
        <v>1729</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2"/>
    </row>
    <row r="45" spans="2:30" x14ac:dyDescent="0.25">
      <c r="B45" s="499" t="str">
        <f>IF('MIR-IG'!Y1&lt;='MIR-IG'!Z1,"","• A todo FIN debe existir un PROPÓSITO, en este caso, en el nivel de MIR se establece FIN(ES) y no se tiene el mismo número de PROPÓSITO(S).")</f>
        <v/>
      </c>
      <c r="C45" s="499"/>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row>
    <row r="46" spans="2:30" x14ac:dyDescent="0.25">
      <c r="B46" s="499" t="str">
        <f>IF('MIR-IG'!Z1&lt;='MIR-IG'!Y1,"","• A todo PROPÓSITO debe existir un FIN, en este caso, en el nivel de MIR se establece PROPÓSITO(S) y no se tiene el mismo número de FIN(ES).")</f>
        <v/>
      </c>
      <c r="C46" s="499"/>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row>
    <row r="47" spans="2:30" x14ac:dyDescent="0.25">
      <c r="B47" s="499" t="str">
        <f>IF(AND('MIR-IG'!Y1='MIR-IG'!Z1,'MIR-IG'!AA1&gt;='MIR-IG'!Z1),"","• En el Nivel de MIR se establece FIN(ES) y PROPÓSITO(S) y no se tiene o es menor al número de COMPONENTE(S).")</f>
        <v/>
      </c>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row>
    <row r="48" spans="2:30" x14ac:dyDescent="0.25">
      <c r="B48" s="499" t="str">
        <f>IF('MIR-IG'!AB1&lt;'MIR-IG'!AA1,"• En el nivel de MIR se establece COMPONENTE(S) y no se tiene o es menor al número de ACTIVIDADE(S).","")</f>
        <v/>
      </c>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row>
    <row r="49" spans="2:30" x14ac:dyDescent="0.25">
      <c r="B49" s="499" t="str">
        <f>IF('MIR-IG'!P2=0,"",IF(ABS('MIR-IG'!P2-'CTG-FF'!C19)&gt;=1000,"• El presupuesto de egresos en su clasificación por objeto del gasto difiere con lo asignado en la MIR y/o Indicadores de gestión, en lo correspondiente al capítulo 1000.",""))</f>
        <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row>
    <row r="50" spans="2:30" x14ac:dyDescent="0.25">
      <c r="B50" s="499" t="str">
        <f>IF('MIR-IG'!Q2=0,"",IF(ABS('MIR-IG'!Q2-'CTG-FF'!D19)&gt;=1000,"• El presupuesto de egresos en su clasificación por objeto del gasto difiere con lo asignado en la MIR y/o Indicadores de gestión, en lo correspondiente al capítulo 2000.",""))</f>
        <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row>
    <row r="51" spans="2:30" x14ac:dyDescent="0.25">
      <c r="B51" s="499" t="str">
        <f>IF('MIR-IG'!R2=0,"",IF(ABS('MIR-IG'!R2-'CTG-FF'!E19)&gt;=1000,"• El presupuesto de egresos en su clasificación por objeto del gasto difiere con lo asignado en la MIR y/o Indicadores de gestión, en lo correspondiente al capítulo 3000.",""))</f>
        <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row>
    <row r="52" spans="2:30" x14ac:dyDescent="0.25">
      <c r="B52" s="499" t="str">
        <f>IF('MIR-IG'!S2=0,"",IF(ABS('MIR-IG'!S2-'CTG-FF'!F19)&gt;=1000,"• El presupuesto de egresos en su clasificación por objeto del gasto difiere con lo asignado en la MIR y/o Indicadores de gestión, en lo correspondiente al capítulo 4000.",""))</f>
        <v/>
      </c>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row>
    <row r="53" spans="2:30" x14ac:dyDescent="0.25">
      <c r="B53" s="499" t="str">
        <f>IF('MIR-IG'!T2=0,"",IF(ABS('MIR-IG'!T2-'CTG-FF'!G19)&gt;=1000,"• El presupuesto de egresos en su clasificación por objeto del gasto difiere con lo asignado en la MIR y/o Indicadores de gestión, en lo correspondiente al capítulo 5000.",""))</f>
        <v/>
      </c>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row>
    <row r="54" spans="2:30" x14ac:dyDescent="0.25">
      <c r="B54" s="499" t="str">
        <f>IF('MIR-IG'!U2=0,"",IF(ABS('MIR-IG'!U2-'CTG-FF'!H19)&gt;=1000,"• El presupuesto de egresos en su clasificación por objeto del gasto difiere con lo asignado en la MIR y/o Indicadores de gestión, en lo correspondiente al capítulo 6000.",""))</f>
        <v/>
      </c>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row>
    <row r="55" spans="2:30" x14ac:dyDescent="0.25">
      <c r="B55" s="499" t="str">
        <f>IF('MIR-IG'!V2=0,"",IF(ABS('MIR-IG'!V2-'CTG-FF'!I19)&gt;=1000,"• El presupuesto de egresos en su clasificación por objeto del gasto difiere con lo asignado en la MIR y/o Indicadores de gestión, en lo correspondiente al capítulo 7000.",""))</f>
        <v/>
      </c>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row>
    <row r="56" spans="2:30" x14ac:dyDescent="0.25">
      <c r="B56" s="499" t="str">
        <f>IF('MIR-IG'!W2=0,"",IF(ABS('MIR-IG'!W2-'CTG-FF'!J19)&gt;=1000,"• El presupuesto de egresos en su clasificación por objeto del gasto difiere con lo asignado en la MIR y/o Indicadores de gestión, en lo correspondiente al capítulo 8000.",""))</f>
        <v/>
      </c>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row>
    <row r="57" spans="2:30" x14ac:dyDescent="0.25">
      <c r="B57" s="499" t="str">
        <f>IF('MIR-IG'!X2=0,"",IF(ABS('MIR-IG'!X2-'CTG-FF'!K19)&gt;=1000,"• El presupuesto de egresos en su clasificación por objeto del gasto difiere con lo asignado en la MIR y/o Indicadores de gestión, en lo correspondiente al capítulo 9000.",""))</f>
        <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2:30" x14ac:dyDescent="0.25"/>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paperSize="5"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S3" activePane="bottomRight" state="frozen"/>
      <selection pane="topRight" activeCell="B1" sqref="B1"/>
      <selection pane="bottomLeft" activeCell="A3" sqref="A3"/>
      <selection pane="bottomRight" activeCell="P5" sqref="P5:X13"/>
    </sheetView>
  </sheetViews>
  <sheetFormatPr baseColWidth="10" defaultColWidth="0" defaultRowHeight="15.75" zeroHeight="1" x14ac:dyDescent="0.25"/>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x14ac:dyDescent="0.25">
      <c r="A1" s="519" t="s">
        <v>3007</v>
      </c>
      <c r="B1" s="517" t="s">
        <v>1707</v>
      </c>
      <c r="C1" s="517" t="s">
        <v>1706</v>
      </c>
      <c r="D1" s="517" t="s">
        <v>1705</v>
      </c>
      <c r="E1" s="517" t="s">
        <v>1551</v>
      </c>
      <c r="F1" s="517" t="s">
        <v>1552</v>
      </c>
      <c r="G1" s="517" t="s">
        <v>3008</v>
      </c>
      <c r="H1" s="517" t="s">
        <v>3009</v>
      </c>
      <c r="I1" s="517" t="s">
        <v>3010</v>
      </c>
      <c r="J1" s="517" t="s">
        <v>3011</v>
      </c>
      <c r="K1" s="517" t="s">
        <v>3012</v>
      </c>
      <c r="L1" s="517" t="s">
        <v>3013</v>
      </c>
      <c r="M1" s="517" t="s">
        <v>3014</v>
      </c>
      <c r="N1" s="517" t="s">
        <v>3015</v>
      </c>
      <c r="O1" s="517" t="s">
        <v>1704</v>
      </c>
      <c r="P1" s="252" t="s">
        <v>3016</v>
      </c>
      <c r="Q1" s="252" t="s">
        <v>3017</v>
      </c>
      <c r="R1" s="252" t="s">
        <v>3018</v>
      </c>
      <c r="S1" s="252" t="s">
        <v>3019</v>
      </c>
      <c r="T1" s="252" t="s">
        <v>3020</v>
      </c>
      <c r="U1" s="252" t="s">
        <v>3021</v>
      </c>
      <c r="V1" s="252" t="s">
        <v>3022</v>
      </c>
      <c r="W1" s="252" t="s">
        <v>3023</v>
      </c>
      <c r="X1" s="253" t="s">
        <v>3024</v>
      </c>
      <c r="Y1" s="243">
        <f>SUM(Y3:Y202)</f>
        <v>3</v>
      </c>
      <c r="Z1" s="243">
        <f>SUM(Z3:Z202)</f>
        <v>3</v>
      </c>
      <c r="AA1" s="243">
        <f>SUM(AA3:AA202)</f>
        <v>3</v>
      </c>
      <c r="AB1" s="243">
        <f>SUM(AB3:AB202)</f>
        <v>3</v>
      </c>
    </row>
    <row r="2" spans="1:29" x14ac:dyDescent="0.25">
      <c r="A2" s="520"/>
      <c r="B2" s="518"/>
      <c r="C2" s="518"/>
      <c r="D2" s="518"/>
      <c r="E2" s="518"/>
      <c r="F2" s="518"/>
      <c r="G2" s="518"/>
      <c r="H2" s="518"/>
      <c r="I2" s="518"/>
      <c r="J2" s="518"/>
      <c r="K2" s="518"/>
      <c r="L2" s="518"/>
      <c r="M2" s="518"/>
      <c r="N2" s="518"/>
      <c r="O2" s="518"/>
      <c r="P2" s="254">
        <f>SUM(P3:P202)</f>
        <v>52021041</v>
      </c>
      <c r="Q2" s="254">
        <f t="shared" ref="Q2:X2" si="0">SUM(Q3:Q202)</f>
        <v>17941800</v>
      </c>
      <c r="R2" s="254">
        <f t="shared" si="0"/>
        <v>15594450</v>
      </c>
      <c r="S2" s="254">
        <f t="shared" si="0"/>
        <v>11880000</v>
      </c>
      <c r="T2" s="254">
        <f t="shared" si="0"/>
        <v>310000</v>
      </c>
      <c r="U2" s="254">
        <f t="shared" si="0"/>
        <v>10600000</v>
      </c>
      <c r="V2" s="254">
        <f t="shared" si="0"/>
        <v>0</v>
      </c>
      <c r="W2" s="254">
        <f t="shared" si="0"/>
        <v>0</v>
      </c>
      <c r="X2" s="255">
        <f t="shared" si="0"/>
        <v>22980300</v>
      </c>
      <c r="Y2" s="186" t="s">
        <v>1710</v>
      </c>
      <c r="Z2" s="186" t="s">
        <v>2138</v>
      </c>
      <c r="AA2" s="186" t="s">
        <v>1712</v>
      </c>
      <c r="AB2" s="186" t="s">
        <v>1713</v>
      </c>
    </row>
    <row r="3" spans="1:29" x14ac:dyDescent="0.25">
      <c r="A3" s="245">
        <f>IF(B3&gt;0,1,"")</f>
        <v>1</v>
      </c>
      <c r="B3" s="246" t="s">
        <v>3221</v>
      </c>
      <c r="C3" s="247" t="str">
        <f>IF(G3&gt;0,IF(G3="INDICADOR DE GESTIÓN","INDICADOR DE GESTIÓN","MIR"),"")</f>
        <v>MIR</v>
      </c>
      <c r="D3" s="247" t="str">
        <f>IF(F3="","",INDEX(B!$I$2:$I$112,MATCH(F3,B!$K$2:$K$112,0)))</f>
        <v>2. Desarrollo social</v>
      </c>
      <c r="E3" s="247" t="str">
        <f>IF(F3="","",INDEX(B!$J$2:$J$112,MATCH(F3,B!$K$2:$K$112,0)))</f>
        <v>2.2. Vivienda y servicios a la comunidad</v>
      </c>
      <c r="F3" s="246" t="s">
        <v>1564</v>
      </c>
      <c r="G3" s="246" t="s">
        <v>1710</v>
      </c>
      <c r="H3" s="248"/>
      <c r="I3" s="246" t="s">
        <v>3224</v>
      </c>
      <c r="J3" s="246" t="s">
        <v>3225</v>
      </c>
      <c r="K3" s="246" t="s">
        <v>3226</v>
      </c>
      <c r="L3" s="246">
        <v>39</v>
      </c>
      <c r="M3" s="246">
        <v>50</v>
      </c>
      <c r="N3" s="246" t="s">
        <v>1719</v>
      </c>
      <c r="O3" s="246" t="s">
        <v>1726</v>
      </c>
      <c r="P3" s="249"/>
      <c r="Q3" s="249"/>
      <c r="R3" s="249"/>
      <c r="S3" s="249"/>
      <c r="T3" s="249"/>
      <c r="U3" s="249"/>
      <c r="V3" s="249"/>
      <c r="W3" s="249"/>
      <c r="X3" s="249"/>
      <c r="Y3" s="186">
        <f>IF(G3="FIN",1,0)</f>
        <v>1</v>
      </c>
      <c r="Z3" s="186">
        <f>IF(G3="PROPÓSITO",1,0)</f>
        <v>0</v>
      </c>
      <c r="AA3" s="186">
        <f>IF(G3="COMPONENTE",1,0)</f>
        <v>0</v>
      </c>
      <c r="AB3" s="186">
        <f>IF(G3="ACTIVIDAD",1,0)</f>
        <v>0</v>
      </c>
      <c r="AC3" s="244">
        <f>SUM(P3:X3)</f>
        <v>0</v>
      </c>
    </row>
    <row r="4" spans="1:29" x14ac:dyDescent="0.25">
      <c r="A4" s="184">
        <f>IF(B4&gt;0,A3+1,"")</f>
        <v>2</v>
      </c>
      <c r="B4" s="182" t="s">
        <v>3221</v>
      </c>
      <c r="C4" s="185" t="str">
        <f t="shared" ref="C4:C67" si="1">IF(G4&gt;0,IF(G4="INDICADOR DE GESTIÓN","INDICADOR DE GESTIÓN","MIR"),"")</f>
        <v>MIR</v>
      </c>
      <c r="D4" s="185" t="str">
        <f>IF(F4="","",INDEX(B!$I$2:$I$112,MATCH(F4,B!$K$2:$K$112,0)))</f>
        <v>2. Desarrollo social</v>
      </c>
      <c r="E4" s="185" t="str">
        <f>IF(F4="","",INDEX(B!$J$2:$J$112,MATCH(F4,B!$K$2:$K$112,0)))</f>
        <v>2.2. Vivienda y servicios a la comunidad</v>
      </c>
      <c r="F4" s="182" t="s">
        <v>1564</v>
      </c>
      <c r="G4" s="182" t="s">
        <v>1711</v>
      </c>
      <c r="H4" s="187"/>
      <c r="I4" s="182" t="s">
        <v>3227</v>
      </c>
      <c r="J4" s="182" t="s">
        <v>3228</v>
      </c>
      <c r="K4" s="182" t="s">
        <v>3229</v>
      </c>
      <c r="L4" s="182">
        <v>44</v>
      </c>
      <c r="M4" s="182">
        <v>50</v>
      </c>
      <c r="N4" s="182" t="s">
        <v>1719</v>
      </c>
      <c r="O4" s="182" t="s">
        <v>1726</v>
      </c>
      <c r="P4" s="188"/>
      <c r="Q4" s="188"/>
      <c r="R4" s="188"/>
      <c r="S4" s="188"/>
      <c r="T4" s="188"/>
      <c r="U4" s="188"/>
      <c r="V4" s="188"/>
      <c r="W4" s="188"/>
      <c r="X4" s="188"/>
      <c r="Y4" s="186">
        <f t="shared" ref="Y4:Y67" si="2">IF(G4="FIN",1,0)</f>
        <v>0</v>
      </c>
      <c r="Z4" s="186">
        <f t="shared" ref="Z4:Z67" si="3">IF(G4="PROPÓSITO",1,0)</f>
        <v>1</v>
      </c>
      <c r="AA4" s="186">
        <f t="shared" ref="AA4:AA67" si="4">IF(G4="COMPONENTE",1,0)</f>
        <v>0</v>
      </c>
      <c r="AB4" s="186">
        <f t="shared" ref="AB4:AB67" si="5">IF(G4="ACTIVIDAD",1,0)</f>
        <v>0</v>
      </c>
      <c r="AC4" s="244">
        <f t="shared" ref="AC4:AC67" si="6">SUM(P4:X4)</f>
        <v>0</v>
      </c>
    </row>
    <row r="5" spans="1:29" x14ac:dyDescent="0.25">
      <c r="A5" s="184">
        <f t="shared" ref="A5:A68" si="7">IF(B5&gt;0,A4+1,"")</f>
        <v>3</v>
      </c>
      <c r="B5" s="182" t="s">
        <v>3221</v>
      </c>
      <c r="C5" s="185" t="str">
        <f t="shared" si="1"/>
        <v>MIR</v>
      </c>
      <c r="D5" s="185" t="str">
        <f>IF(F5="","",INDEX(B!$I$2:$I$112,MATCH(F5,B!$K$2:$K$112,0)))</f>
        <v>2. Desarrollo social</v>
      </c>
      <c r="E5" s="185" t="str">
        <f>IF(F5="","",INDEX(B!$J$2:$J$112,MATCH(F5,B!$K$2:$K$112,0)))</f>
        <v>2.2. Vivienda y servicios a la comunidad</v>
      </c>
      <c r="F5" s="182" t="s">
        <v>1564</v>
      </c>
      <c r="G5" s="182" t="s">
        <v>1712</v>
      </c>
      <c r="H5" s="187"/>
      <c r="I5" s="182" t="s">
        <v>3230</v>
      </c>
      <c r="J5" s="182" t="s">
        <v>3231</v>
      </c>
      <c r="K5" s="182" t="s">
        <v>3232</v>
      </c>
      <c r="L5" s="182">
        <v>35</v>
      </c>
      <c r="M5" s="182">
        <v>30</v>
      </c>
      <c r="N5" s="182" t="s">
        <v>1718</v>
      </c>
      <c r="O5" s="182" t="s">
        <v>1726</v>
      </c>
      <c r="P5" s="188">
        <v>19144153</v>
      </c>
      <c r="Q5" s="188">
        <v>9500000</v>
      </c>
      <c r="R5" s="188">
        <v>8200000</v>
      </c>
      <c r="S5" s="188"/>
      <c r="T5" s="188"/>
      <c r="U5" s="188">
        <v>10600000</v>
      </c>
      <c r="V5" s="188"/>
      <c r="W5" s="188"/>
      <c r="X5" s="188"/>
      <c r="Y5" s="186">
        <f t="shared" si="2"/>
        <v>0</v>
      </c>
      <c r="Z5" s="186">
        <f t="shared" si="3"/>
        <v>0</v>
      </c>
      <c r="AA5" s="186">
        <f t="shared" si="4"/>
        <v>1</v>
      </c>
      <c r="AB5" s="186">
        <f t="shared" si="5"/>
        <v>0</v>
      </c>
      <c r="AC5" s="244">
        <f t="shared" si="6"/>
        <v>47444153</v>
      </c>
    </row>
    <row r="6" spans="1:29" x14ac:dyDescent="0.25">
      <c r="A6" s="184">
        <f t="shared" si="7"/>
        <v>4</v>
      </c>
      <c r="B6" s="182" t="s">
        <v>3221</v>
      </c>
      <c r="C6" s="185" t="str">
        <f t="shared" si="1"/>
        <v>MIR</v>
      </c>
      <c r="D6" s="185" t="str">
        <f>IF(F6="","",INDEX(B!$I$2:$I$112,MATCH(F6,B!$K$2:$K$112,0)))</f>
        <v>2. Desarrollo social</v>
      </c>
      <c r="E6" s="185" t="str">
        <f>IF(F6="","",INDEX(B!$J$2:$J$112,MATCH(F6,B!$K$2:$K$112,0)))</f>
        <v>2.2. Vivienda y servicios a la comunidad</v>
      </c>
      <c r="F6" s="182" t="s">
        <v>1564</v>
      </c>
      <c r="G6" s="182" t="s">
        <v>1713</v>
      </c>
      <c r="H6" s="187"/>
      <c r="I6" s="182" t="s">
        <v>3233</v>
      </c>
      <c r="J6" s="182" t="s">
        <v>3234</v>
      </c>
      <c r="K6" s="182" t="s">
        <v>3235</v>
      </c>
      <c r="L6" s="182">
        <v>20</v>
      </c>
      <c r="M6" s="182">
        <v>18</v>
      </c>
      <c r="N6" s="182" t="s">
        <v>1718</v>
      </c>
      <c r="O6" s="182" t="s">
        <v>1726</v>
      </c>
      <c r="P6" s="188"/>
      <c r="Q6" s="188"/>
      <c r="R6" s="188"/>
      <c r="S6" s="188"/>
      <c r="T6" s="188"/>
      <c r="U6" s="188"/>
      <c r="V6" s="188"/>
      <c r="W6" s="188"/>
      <c r="X6" s="188"/>
      <c r="Y6" s="186">
        <f t="shared" si="2"/>
        <v>0</v>
      </c>
      <c r="Z6" s="186">
        <f t="shared" si="3"/>
        <v>0</v>
      </c>
      <c r="AA6" s="186">
        <f t="shared" si="4"/>
        <v>0</v>
      </c>
      <c r="AB6" s="186">
        <f t="shared" si="5"/>
        <v>1</v>
      </c>
      <c r="AC6" s="244">
        <f t="shared" si="6"/>
        <v>0</v>
      </c>
    </row>
    <row r="7" spans="1:29" x14ac:dyDescent="0.25">
      <c r="A7" s="184">
        <f t="shared" si="7"/>
        <v>5</v>
      </c>
      <c r="B7" s="182" t="s">
        <v>3222</v>
      </c>
      <c r="C7" s="185" t="str">
        <f t="shared" si="1"/>
        <v>MIR</v>
      </c>
      <c r="D7" s="185" t="str">
        <f>IF(F7="","",INDEX(B!$I$2:$I$112,MATCH(F7,B!$K$2:$K$112,0)))</f>
        <v>1. Gobierno</v>
      </c>
      <c r="E7" s="185" t="str">
        <f>IF(F7="","",INDEX(B!$J$2:$J$112,MATCH(F7,B!$K$2:$K$112,0)))</f>
        <v>1.7. Asuntos de orden público y seguridad interior</v>
      </c>
      <c r="F7" s="182" t="s">
        <v>1562</v>
      </c>
      <c r="G7" s="182" t="s">
        <v>1710</v>
      </c>
      <c r="H7" s="187"/>
      <c r="I7" s="182" t="s">
        <v>3236</v>
      </c>
      <c r="J7" s="182" t="s">
        <v>3237</v>
      </c>
      <c r="K7" s="182" t="s">
        <v>3238</v>
      </c>
      <c r="L7" s="182">
        <v>39</v>
      </c>
      <c r="M7" s="182">
        <v>50</v>
      </c>
      <c r="N7" s="182" t="s">
        <v>1719</v>
      </c>
      <c r="O7" s="182" t="s">
        <v>1726</v>
      </c>
      <c r="P7" s="188"/>
      <c r="Q7" s="188"/>
      <c r="R7" s="188"/>
      <c r="S7" s="188"/>
      <c r="T7" s="188"/>
      <c r="U7" s="188"/>
      <c r="V7" s="188"/>
      <c r="W7" s="188"/>
      <c r="X7" s="188"/>
      <c r="Y7" s="186">
        <f t="shared" si="2"/>
        <v>1</v>
      </c>
      <c r="Z7" s="186">
        <f t="shared" si="3"/>
        <v>0</v>
      </c>
      <c r="AA7" s="186">
        <f t="shared" si="4"/>
        <v>0</v>
      </c>
      <c r="AB7" s="186">
        <f t="shared" si="5"/>
        <v>0</v>
      </c>
      <c r="AC7" s="244">
        <f t="shared" si="6"/>
        <v>0</v>
      </c>
    </row>
    <row r="8" spans="1:29" x14ac:dyDescent="0.25">
      <c r="A8" s="184">
        <f t="shared" si="7"/>
        <v>6</v>
      </c>
      <c r="B8" s="182" t="s">
        <v>3222</v>
      </c>
      <c r="C8" s="185" t="str">
        <f t="shared" si="1"/>
        <v>MIR</v>
      </c>
      <c r="D8" s="185" t="str">
        <f>IF(F8="","",INDEX(B!$I$2:$I$112,MATCH(F8,B!$K$2:$K$112,0)))</f>
        <v>1. Gobierno</v>
      </c>
      <c r="E8" s="185" t="str">
        <f>IF(F8="","",INDEX(B!$J$2:$J$112,MATCH(F8,B!$K$2:$K$112,0)))</f>
        <v>1.7. Asuntos de orden público y seguridad interior</v>
      </c>
      <c r="F8" s="182" t="s">
        <v>1562</v>
      </c>
      <c r="G8" s="182" t="s">
        <v>1711</v>
      </c>
      <c r="H8" s="187"/>
      <c r="I8" s="182" t="s">
        <v>3239</v>
      </c>
      <c r="J8" s="182" t="s">
        <v>3240</v>
      </c>
      <c r="K8" s="182" t="s">
        <v>3241</v>
      </c>
      <c r="L8" s="182">
        <v>42</v>
      </c>
      <c r="M8" s="182">
        <v>56</v>
      </c>
      <c r="N8" s="182" t="s">
        <v>1719</v>
      </c>
      <c r="O8" s="182" t="s">
        <v>1726</v>
      </c>
      <c r="P8" s="188"/>
      <c r="Q8" s="188"/>
      <c r="R8" s="188"/>
      <c r="S8" s="188"/>
      <c r="T8" s="188"/>
      <c r="U8" s="188"/>
      <c r="V8" s="188"/>
      <c r="W8" s="188"/>
      <c r="X8" s="188"/>
      <c r="Y8" s="186">
        <f t="shared" si="2"/>
        <v>0</v>
      </c>
      <c r="Z8" s="186">
        <f t="shared" si="3"/>
        <v>1</v>
      </c>
      <c r="AA8" s="186">
        <f t="shared" si="4"/>
        <v>0</v>
      </c>
      <c r="AB8" s="186">
        <f t="shared" si="5"/>
        <v>0</v>
      </c>
      <c r="AC8" s="244">
        <f t="shared" si="6"/>
        <v>0</v>
      </c>
    </row>
    <row r="9" spans="1:29" x14ac:dyDescent="0.25">
      <c r="A9" s="184">
        <f t="shared" si="7"/>
        <v>7</v>
      </c>
      <c r="B9" s="182" t="s">
        <v>3222</v>
      </c>
      <c r="C9" s="185" t="str">
        <f t="shared" si="1"/>
        <v>MIR</v>
      </c>
      <c r="D9" s="185" t="str">
        <f>IF(F9="","",INDEX(B!$I$2:$I$112,MATCH(F9,B!$K$2:$K$112,0)))</f>
        <v>1. Gobierno</v>
      </c>
      <c r="E9" s="185" t="str">
        <f>IF(F9="","",INDEX(B!$J$2:$J$112,MATCH(F9,B!$K$2:$K$112,0)))</f>
        <v>1.7. Asuntos de orden público y seguridad interior</v>
      </c>
      <c r="F9" s="182" t="s">
        <v>1562</v>
      </c>
      <c r="G9" s="182" t="s">
        <v>1712</v>
      </c>
      <c r="H9" s="187"/>
      <c r="I9" s="182" t="s">
        <v>3242</v>
      </c>
      <c r="J9" s="182" t="s">
        <v>3243</v>
      </c>
      <c r="K9" s="182" t="s">
        <v>3244</v>
      </c>
      <c r="L9" s="182">
        <v>21</v>
      </c>
      <c r="M9" s="182">
        <v>17</v>
      </c>
      <c r="N9" s="182" t="s">
        <v>1718</v>
      </c>
      <c r="O9" s="182" t="s">
        <v>1726</v>
      </c>
      <c r="P9" s="188">
        <v>8556325</v>
      </c>
      <c r="Q9" s="188">
        <v>1000000</v>
      </c>
      <c r="R9" s="188">
        <v>1800000</v>
      </c>
      <c r="S9" s="188"/>
      <c r="T9" s="188"/>
      <c r="U9" s="188"/>
      <c r="V9" s="188"/>
      <c r="W9" s="188"/>
      <c r="X9" s="188"/>
      <c r="Y9" s="186">
        <f t="shared" si="2"/>
        <v>0</v>
      </c>
      <c r="Z9" s="186">
        <f t="shared" si="3"/>
        <v>0</v>
      </c>
      <c r="AA9" s="186">
        <f t="shared" si="4"/>
        <v>1</v>
      </c>
      <c r="AB9" s="186">
        <f t="shared" si="5"/>
        <v>0</v>
      </c>
      <c r="AC9" s="244">
        <f t="shared" si="6"/>
        <v>11356325</v>
      </c>
    </row>
    <row r="10" spans="1:29" x14ac:dyDescent="0.25">
      <c r="A10" s="184">
        <f t="shared" si="7"/>
        <v>8</v>
      </c>
      <c r="B10" s="182" t="s">
        <v>3222</v>
      </c>
      <c r="C10" s="185" t="str">
        <f t="shared" si="1"/>
        <v>MIR</v>
      </c>
      <c r="D10" s="185" t="str">
        <f>IF(F10="","",INDEX(B!$I$2:$I$112,MATCH(F10,B!$K$2:$K$112,0)))</f>
        <v>1. Gobierno</v>
      </c>
      <c r="E10" s="185" t="str">
        <f>IF(F10="","",INDEX(B!$J$2:$J$112,MATCH(F10,B!$K$2:$K$112,0)))</f>
        <v>1.7. Asuntos de orden público y seguridad interior</v>
      </c>
      <c r="F10" s="182" t="s">
        <v>1562</v>
      </c>
      <c r="G10" s="182" t="s">
        <v>1713</v>
      </c>
      <c r="H10" s="187"/>
      <c r="I10" s="182" t="s">
        <v>3245</v>
      </c>
      <c r="J10" s="182" t="s">
        <v>3246</v>
      </c>
      <c r="K10" s="182" t="s">
        <v>3247</v>
      </c>
      <c r="L10" s="182">
        <v>35</v>
      </c>
      <c r="M10" s="182">
        <v>30</v>
      </c>
      <c r="N10" s="182" t="s">
        <v>1718</v>
      </c>
      <c r="O10" s="182" t="s">
        <v>1726</v>
      </c>
      <c r="P10" s="188"/>
      <c r="Q10" s="188"/>
      <c r="R10" s="188"/>
      <c r="S10" s="188"/>
      <c r="T10" s="188"/>
      <c r="U10" s="188"/>
      <c r="V10" s="188"/>
      <c r="W10" s="188"/>
      <c r="X10" s="188"/>
      <c r="Y10" s="186">
        <f t="shared" si="2"/>
        <v>0</v>
      </c>
      <c r="Z10" s="186">
        <f t="shared" si="3"/>
        <v>0</v>
      </c>
      <c r="AA10" s="186">
        <f t="shared" si="4"/>
        <v>0</v>
      </c>
      <c r="AB10" s="186">
        <f t="shared" si="5"/>
        <v>1</v>
      </c>
      <c r="AC10" s="244">
        <f t="shared" si="6"/>
        <v>0</v>
      </c>
    </row>
    <row r="11" spans="1:29" x14ac:dyDescent="0.25">
      <c r="A11" s="184">
        <f t="shared" si="7"/>
        <v>9</v>
      </c>
      <c r="B11" s="182" t="s">
        <v>3223</v>
      </c>
      <c r="C11" s="185" t="str">
        <f t="shared" si="1"/>
        <v>MIR</v>
      </c>
      <c r="D11" s="185" t="str">
        <f>IF(F11="","",INDEX(B!$I$2:$I$112,MATCH(F11,B!$K$2:$K$112,0)))</f>
        <v>1. Gobierno</v>
      </c>
      <c r="E11" s="185" t="str">
        <f>IF(F11="","",INDEX(B!$J$2:$J$112,MATCH(F11,B!$K$2:$K$112,0)))</f>
        <v>1.3. Coordinación política de gobierno</v>
      </c>
      <c r="F11" s="182" t="s">
        <v>1559</v>
      </c>
      <c r="G11" s="182" t="s">
        <v>1710</v>
      </c>
      <c r="H11" s="187"/>
      <c r="I11" s="182" t="s">
        <v>3248</v>
      </c>
      <c r="J11" s="182" t="s">
        <v>3249</v>
      </c>
      <c r="K11" s="182" t="s">
        <v>3250</v>
      </c>
      <c r="L11" s="182">
        <v>12</v>
      </c>
      <c r="M11" s="182">
        <v>40</v>
      </c>
      <c r="N11" s="182" t="s">
        <v>1719</v>
      </c>
      <c r="O11" s="182" t="s">
        <v>1726</v>
      </c>
      <c r="P11" s="188"/>
      <c r="Q11" s="188"/>
      <c r="R11" s="188"/>
      <c r="S11" s="188"/>
      <c r="T11" s="188"/>
      <c r="U11" s="188"/>
      <c r="V11" s="188"/>
      <c r="W11" s="188"/>
      <c r="X11" s="188"/>
      <c r="Y11" s="186">
        <f t="shared" si="2"/>
        <v>1</v>
      </c>
      <c r="Z11" s="186">
        <f t="shared" si="3"/>
        <v>0</v>
      </c>
      <c r="AA11" s="186">
        <f t="shared" si="4"/>
        <v>0</v>
      </c>
      <c r="AB11" s="186">
        <f t="shared" si="5"/>
        <v>0</v>
      </c>
      <c r="AC11" s="244">
        <f t="shared" si="6"/>
        <v>0</v>
      </c>
    </row>
    <row r="12" spans="1:29" x14ac:dyDescent="0.25">
      <c r="A12" s="184">
        <f t="shared" si="7"/>
        <v>10</v>
      </c>
      <c r="B12" s="182" t="s">
        <v>3223</v>
      </c>
      <c r="C12" s="185" t="str">
        <f t="shared" si="1"/>
        <v>MIR</v>
      </c>
      <c r="D12" s="185" t="str">
        <f>IF(F12="","",INDEX(B!$I$2:$I$112,MATCH(F12,B!$K$2:$K$112,0)))</f>
        <v>1. Gobierno</v>
      </c>
      <c r="E12" s="185" t="str">
        <f>IF(F12="","",INDEX(B!$J$2:$J$112,MATCH(F12,B!$K$2:$K$112,0)))</f>
        <v>1.3. Coordinación política de gobierno</v>
      </c>
      <c r="F12" s="182" t="s">
        <v>1559</v>
      </c>
      <c r="G12" s="182" t="s">
        <v>1711</v>
      </c>
      <c r="H12" s="187"/>
      <c r="I12" s="182" t="s">
        <v>3251</v>
      </c>
      <c r="J12" s="182" t="s">
        <v>3252</v>
      </c>
      <c r="K12" s="182" t="s">
        <v>3253</v>
      </c>
      <c r="L12" s="182">
        <v>12</v>
      </c>
      <c r="M12" s="182">
        <v>40</v>
      </c>
      <c r="N12" s="182" t="s">
        <v>1719</v>
      </c>
      <c r="O12" s="182" t="s">
        <v>1726</v>
      </c>
      <c r="P12" s="188"/>
      <c r="Q12" s="188"/>
      <c r="R12" s="188"/>
      <c r="S12" s="188"/>
      <c r="T12" s="188"/>
      <c r="U12" s="188"/>
      <c r="V12" s="188"/>
      <c r="W12" s="188"/>
      <c r="X12" s="188"/>
      <c r="Y12" s="186">
        <f t="shared" si="2"/>
        <v>0</v>
      </c>
      <c r="Z12" s="186">
        <f t="shared" si="3"/>
        <v>1</v>
      </c>
      <c r="AA12" s="186">
        <f t="shared" si="4"/>
        <v>0</v>
      </c>
      <c r="AB12" s="186">
        <f t="shared" si="5"/>
        <v>0</v>
      </c>
      <c r="AC12" s="244">
        <f t="shared" si="6"/>
        <v>0</v>
      </c>
    </row>
    <row r="13" spans="1:29" x14ac:dyDescent="0.25">
      <c r="A13" s="184">
        <f t="shared" si="7"/>
        <v>11</v>
      </c>
      <c r="B13" s="182" t="s">
        <v>3223</v>
      </c>
      <c r="C13" s="185" t="str">
        <f t="shared" si="1"/>
        <v>MIR</v>
      </c>
      <c r="D13" s="185" t="str">
        <f>IF(F13="","",INDEX(B!$I$2:$I$112,MATCH(F13,B!$K$2:$K$112,0)))</f>
        <v>1. Gobierno</v>
      </c>
      <c r="E13" s="185" t="str">
        <f>IF(F13="","",INDEX(B!$J$2:$J$112,MATCH(F13,B!$K$2:$K$112,0)))</f>
        <v>1.3. Coordinación política de gobierno</v>
      </c>
      <c r="F13" s="182" t="s">
        <v>1559</v>
      </c>
      <c r="G13" s="182" t="s">
        <v>1712</v>
      </c>
      <c r="H13" s="187"/>
      <c r="I13" s="182" t="s">
        <v>3254</v>
      </c>
      <c r="J13" s="182" t="s">
        <v>3255</v>
      </c>
      <c r="K13" s="182" t="s">
        <v>3256</v>
      </c>
      <c r="L13" s="182">
        <v>12</v>
      </c>
      <c r="M13" s="182">
        <v>40</v>
      </c>
      <c r="N13" s="182" t="s">
        <v>1718</v>
      </c>
      <c r="O13" s="182" t="s">
        <v>1726</v>
      </c>
      <c r="P13" s="188">
        <v>24320563</v>
      </c>
      <c r="Q13" s="188">
        <v>7441800</v>
      </c>
      <c r="R13" s="188">
        <v>5594450</v>
      </c>
      <c r="S13" s="188">
        <v>11880000</v>
      </c>
      <c r="T13" s="188">
        <v>310000</v>
      </c>
      <c r="U13" s="188"/>
      <c r="V13" s="188"/>
      <c r="W13" s="188"/>
      <c r="X13" s="188">
        <v>22980300</v>
      </c>
      <c r="Y13" s="186">
        <f t="shared" si="2"/>
        <v>0</v>
      </c>
      <c r="Z13" s="186">
        <f t="shared" si="3"/>
        <v>0</v>
      </c>
      <c r="AA13" s="186">
        <f t="shared" si="4"/>
        <v>1</v>
      </c>
      <c r="AB13" s="186">
        <f t="shared" si="5"/>
        <v>0</v>
      </c>
      <c r="AC13" s="244">
        <f t="shared" si="6"/>
        <v>72527113</v>
      </c>
    </row>
    <row r="14" spans="1:29" x14ac:dyDescent="0.25">
      <c r="A14" s="184">
        <f t="shared" si="7"/>
        <v>12</v>
      </c>
      <c r="B14" s="182" t="s">
        <v>3223</v>
      </c>
      <c r="C14" s="185" t="str">
        <f t="shared" si="1"/>
        <v>MIR</v>
      </c>
      <c r="D14" s="185" t="str">
        <f>IF(F14="","",INDEX(B!$I$2:$I$112,MATCH(F14,B!$K$2:$K$112,0)))</f>
        <v>1. Gobierno</v>
      </c>
      <c r="E14" s="185" t="str">
        <f>IF(F14="","",INDEX(B!$J$2:$J$112,MATCH(F14,B!$K$2:$K$112,0)))</f>
        <v>1.3. Coordinación política de gobierno</v>
      </c>
      <c r="F14" s="182" t="s">
        <v>1559</v>
      </c>
      <c r="G14" s="182" t="s">
        <v>1713</v>
      </c>
      <c r="H14" s="187"/>
      <c r="I14" s="182" t="s">
        <v>3257</v>
      </c>
      <c r="J14" s="182" t="s">
        <v>3258</v>
      </c>
      <c r="K14" s="182" t="s">
        <v>3259</v>
      </c>
      <c r="L14" s="182">
        <v>12</v>
      </c>
      <c r="M14" s="182">
        <v>40</v>
      </c>
      <c r="N14" s="182" t="s">
        <v>1718</v>
      </c>
      <c r="O14" s="182" t="s">
        <v>1726</v>
      </c>
      <c r="P14" s="188"/>
      <c r="Q14" s="188"/>
      <c r="R14" s="188"/>
      <c r="S14" s="188"/>
      <c r="T14" s="188"/>
      <c r="U14" s="188"/>
      <c r="V14" s="188"/>
      <c r="W14" s="188"/>
      <c r="X14" s="188"/>
      <c r="Y14" s="186">
        <f t="shared" si="2"/>
        <v>0</v>
      </c>
      <c r="Z14" s="186">
        <f t="shared" si="3"/>
        <v>0</v>
      </c>
      <c r="AA14" s="186">
        <f t="shared" si="4"/>
        <v>0</v>
      </c>
      <c r="AB14" s="186">
        <f t="shared" si="5"/>
        <v>1</v>
      </c>
      <c r="AC14" s="244">
        <f t="shared" si="6"/>
        <v>0</v>
      </c>
    </row>
    <row r="15" spans="1:29" x14ac:dyDescent="0.25">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25">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25">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25">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25">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25">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25">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25">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25">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25">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25">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25">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25">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25">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25">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25">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25">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25">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25">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25">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25">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25">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25">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25">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25">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25">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25">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25">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25">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25">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25">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25">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25">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25">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25">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25">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25">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25">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25">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25">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25">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25">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25">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25">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25">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25">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25">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25">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25">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25">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25">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25">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25">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25">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25">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25">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25">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25">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25">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25">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25">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25">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25">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25">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25">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25">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25">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25">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25">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25">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25">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25">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25">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25">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25">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25">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25">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25">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25">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25">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25">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25">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25">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25">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25">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25">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25">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25">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25">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25">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25">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25">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25">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25">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25">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25">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25">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25">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25">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25">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25">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25">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25">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25">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25">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25">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25">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25">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25">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25">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25">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25">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25">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25">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25">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25">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25">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25">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25">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25">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25">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25">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25">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25">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25">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25">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25">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25">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25">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25">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25">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25">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25">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25">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25">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25">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25">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25">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25">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25">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25">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25">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25">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25">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25">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25">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25">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25">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25">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25">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25">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25">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25">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25">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25">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25">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25">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25">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25">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25">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25">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25">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25">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25">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25">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25">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25">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25">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25">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25">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25">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25">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25">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25">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25">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25">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25">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25">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25">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25">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25">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25">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25">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25">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25">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25">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25">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25">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90" zoomScaleNormal="90" workbookViewId="0">
      <pane xSplit="3" ySplit="1" topLeftCell="M2" activePane="bottomRight" state="frozen"/>
      <selection pane="topRight" activeCell="D1" sqref="D1"/>
      <selection pane="bottomLeft" activeCell="A2" sqref="A2"/>
      <selection pane="bottomRight" activeCell="O79" sqref="O79"/>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25">
      <c r="A2" s="4">
        <v>1000</v>
      </c>
      <c r="B2" s="5" t="s">
        <v>500</v>
      </c>
      <c r="C2" s="142"/>
      <c r="D2" s="6">
        <f>D3+D5+D9+D10+D11+D12+D13+D19+D21</f>
        <v>4530000</v>
      </c>
      <c r="E2" s="6">
        <f t="shared" ref="E2:N2" si="0">E3+E5+E9+E10+E11+E12+E13+E19+E21</f>
        <v>4530000</v>
      </c>
      <c r="F2" s="6">
        <f t="shared" si="0"/>
        <v>40000</v>
      </c>
      <c r="G2" s="6">
        <f t="shared" si="0"/>
        <v>40000</v>
      </c>
      <c r="H2" s="6">
        <f t="shared" si="0"/>
        <v>5085000</v>
      </c>
      <c r="I2" s="6">
        <f t="shared" si="0"/>
        <v>95000</v>
      </c>
      <c r="J2" s="6">
        <f t="shared" si="0"/>
        <v>95000</v>
      </c>
      <c r="K2" s="6">
        <f t="shared" si="0"/>
        <v>30000</v>
      </c>
      <c r="L2" s="6">
        <f t="shared" si="0"/>
        <v>40000</v>
      </c>
      <c r="M2" s="6">
        <f t="shared" si="0"/>
        <v>30000</v>
      </c>
      <c r="N2" s="6">
        <f t="shared" si="0"/>
        <v>30000</v>
      </c>
      <c r="O2" s="6">
        <f>O3+O5+O9+O10+O11+O12+O13+O19+O21</f>
        <v>0</v>
      </c>
      <c r="P2" s="6">
        <f>SUM(D2:O2)</f>
        <v>14545000</v>
      </c>
    </row>
    <row r="3" spans="1:16" x14ac:dyDescent="0.25">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10000</v>
      </c>
      <c r="M3" s="9">
        <f t="shared" si="1"/>
        <v>0</v>
      </c>
      <c r="N3" s="9">
        <f t="shared" si="1"/>
        <v>0</v>
      </c>
      <c r="O3" s="9">
        <f t="shared" si="1"/>
        <v>0</v>
      </c>
      <c r="P3" s="9">
        <f t="shared" ref="P3:P74" si="2">SUM(D3:O3)</f>
        <v>10000</v>
      </c>
    </row>
    <row r="4" spans="1:16" x14ac:dyDescent="0.25">
      <c r="A4" s="10">
        <v>1101</v>
      </c>
      <c r="B4" s="11" t="s">
        <v>432</v>
      </c>
      <c r="C4" s="146">
        <v>11</v>
      </c>
      <c r="D4" s="12"/>
      <c r="E4" s="12"/>
      <c r="F4" s="12"/>
      <c r="G4" s="12"/>
      <c r="H4" s="12"/>
      <c r="I4" s="12"/>
      <c r="J4" s="12"/>
      <c r="K4" s="12"/>
      <c r="L4" s="12">
        <v>10000</v>
      </c>
      <c r="M4" s="12"/>
      <c r="N4" s="12"/>
      <c r="O4" s="12"/>
      <c r="P4" s="13">
        <f t="shared" si="2"/>
        <v>10000</v>
      </c>
    </row>
    <row r="5" spans="1:16" x14ac:dyDescent="0.25">
      <c r="A5" s="7">
        <v>1200</v>
      </c>
      <c r="B5" s="14" t="s">
        <v>510</v>
      </c>
      <c r="C5" s="143"/>
      <c r="D5" s="9">
        <f>SUM(D6:D8)</f>
        <v>4530000</v>
      </c>
      <c r="E5" s="9">
        <f t="shared" ref="E5:O5" si="3">SUM(E6:E8)</f>
        <v>4530000</v>
      </c>
      <c r="F5" s="9">
        <f t="shared" si="3"/>
        <v>40000</v>
      </c>
      <c r="G5" s="9">
        <f t="shared" si="3"/>
        <v>40000</v>
      </c>
      <c r="H5" s="9">
        <f t="shared" si="3"/>
        <v>5030000</v>
      </c>
      <c r="I5" s="9">
        <f t="shared" si="3"/>
        <v>40000</v>
      </c>
      <c r="J5" s="9">
        <f t="shared" si="3"/>
        <v>30000</v>
      </c>
      <c r="K5" s="9">
        <f t="shared" si="3"/>
        <v>30000</v>
      </c>
      <c r="L5" s="9">
        <f t="shared" si="3"/>
        <v>30000</v>
      </c>
      <c r="M5" s="9">
        <f t="shared" si="3"/>
        <v>30000</v>
      </c>
      <c r="N5" s="9">
        <f t="shared" si="3"/>
        <v>30000</v>
      </c>
      <c r="O5" s="9">
        <f t="shared" si="3"/>
        <v>0</v>
      </c>
      <c r="P5" s="9">
        <f t="shared" si="2"/>
        <v>14360000</v>
      </c>
    </row>
    <row r="6" spans="1:16" x14ac:dyDescent="0.25">
      <c r="A6" s="10">
        <v>1201</v>
      </c>
      <c r="B6" s="11" t="s">
        <v>433</v>
      </c>
      <c r="C6" s="146">
        <v>11</v>
      </c>
      <c r="D6" s="12">
        <v>4500000</v>
      </c>
      <c r="E6" s="12">
        <v>4500000</v>
      </c>
      <c r="F6" s="12">
        <v>10000</v>
      </c>
      <c r="G6" s="12">
        <v>10000</v>
      </c>
      <c r="H6" s="12">
        <v>5000000</v>
      </c>
      <c r="I6" s="12">
        <v>10000</v>
      </c>
      <c r="J6" s="12"/>
      <c r="K6" s="12"/>
      <c r="L6" s="12"/>
      <c r="M6" s="12"/>
      <c r="N6" s="12"/>
      <c r="O6" s="12"/>
      <c r="P6" s="13">
        <f t="shared" si="2"/>
        <v>14030000</v>
      </c>
    </row>
    <row r="7" spans="1:16" x14ac:dyDescent="0.25">
      <c r="A7" s="10">
        <v>1202</v>
      </c>
      <c r="B7" s="11" t="s">
        <v>511</v>
      </c>
      <c r="C7" s="146">
        <v>11</v>
      </c>
      <c r="D7" s="12">
        <v>30000</v>
      </c>
      <c r="E7" s="12">
        <v>30000</v>
      </c>
      <c r="F7" s="12">
        <v>30000</v>
      </c>
      <c r="G7" s="12">
        <v>30000</v>
      </c>
      <c r="H7" s="12">
        <v>30000</v>
      </c>
      <c r="I7" s="12">
        <v>30000</v>
      </c>
      <c r="J7" s="12">
        <v>30000</v>
      </c>
      <c r="K7" s="12">
        <v>30000</v>
      </c>
      <c r="L7" s="12">
        <v>30000</v>
      </c>
      <c r="M7" s="12">
        <v>30000</v>
      </c>
      <c r="N7" s="12">
        <v>30000</v>
      </c>
      <c r="O7" s="12"/>
      <c r="P7" s="13">
        <f t="shared" si="2"/>
        <v>330000</v>
      </c>
    </row>
    <row r="8" spans="1:16" x14ac:dyDescent="0.25">
      <c r="A8" s="10">
        <v>1203</v>
      </c>
      <c r="B8" s="11" t="s">
        <v>434</v>
      </c>
      <c r="C8" s="146">
        <v>11</v>
      </c>
      <c r="D8" s="12"/>
      <c r="E8" s="12"/>
      <c r="F8" s="12"/>
      <c r="G8" s="12"/>
      <c r="H8" s="12"/>
      <c r="I8" s="12"/>
      <c r="J8" s="12"/>
      <c r="K8" s="12"/>
      <c r="L8" s="12"/>
      <c r="M8" s="12"/>
      <c r="N8" s="12"/>
      <c r="O8" s="12"/>
      <c r="P8" s="13">
        <f t="shared" si="2"/>
        <v>0</v>
      </c>
    </row>
    <row r="9" spans="1:16" x14ac:dyDescent="0.25">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25">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25">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25">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25">
      <c r="A13" s="7">
        <v>1700</v>
      </c>
      <c r="B13" s="16" t="s">
        <v>516</v>
      </c>
      <c r="C13" s="147"/>
      <c r="D13" s="15">
        <f>SUM(D14:D18)</f>
        <v>0</v>
      </c>
      <c r="E13" s="15">
        <f t="shared" ref="E13:O13" si="4">SUM(E14:E18)</f>
        <v>0</v>
      </c>
      <c r="F13" s="15">
        <f t="shared" si="4"/>
        <v>0</v>
      </c>
      <c r="G13" s="15">
        <f t="shared" si="4"/>
        <v>0</v>
      </c>
      <c r="H13" s="15">
        <f t="shared" si="4"/>
        <v>55000</v>
      </c>
      <c r="I13" s="15">
        <f t="shared" si="4"/>
        <v>55000</v>
      </c>
      <c r="J13" s="15">
        <f t="shared" si="4"/>
        <v>65000</v>
      </c>
      <c r="K13" s="15">
        <f t="shared" si="4"/>
        <v>0</v>
      </c>
      <c r="L13" s="15">
        <f t="shared" si="4"/>
        <v>0</v>
      </c>
      <c r="M13" s="15">
        <f t="shared" si="4"/>
        <v>0</v>
      </c>
      <c r="N13" s="15">
        <f t="shared" si="4"/>
        <v>0</v>
      </c>
      <c r="O13" s="15">
        <f t="shared" si="4"/>
        <v>0</v>
      </c>
      <c r="P13" s="15">
        <f t="shared" si="2"/>
        <v>175000</v>
      </c>
    </row>
    <row r="14" spans="1:16" x14ac:dyDescent="0.25">
      <c r="A14" s="10">
        <v>1701</v>
      </c>
      <c r="B14" s="17" t="s">
        <v>435</v>
      </c>
      <c r="C14" s="146">
        <v>11</v>
      </c>
      <c r="D14" s="12"/>
      <c r="E14" s="12"/>
      <c r="F14" s="12"/>
      <c r="G14" s="12"/>
      <c r="H14" s="12">
        <v>50000</v>
      </c>
      <c r="I14" s="12">
        <v>50000</v>
      </c>
      <c r="J14" s="12">
        <v>50000</v>
      </c>
      <c r="K14" s="12"/>
      <c r="L14" s="12"/>
      <c r="M14" s="12"/>
      <c r="N14" s="12"/>
      <c r="O14" s="12"/>
      <c r="P14" s="13">
        <f t="shared" si="2"/>
        <v>150000</v>
      </c>
    </row>
    <row r="15" spans="1:16" x14ac:dyDescent="0.25">
      <c r="A15" s="10">
        <v>1702</v>
      </c>
      <c r="B15" s="17" t="s">
        <v>517</v>
      </c>
      <c r="C15" s="146">
        <v>11</v>
      </c>
      <c r="D15" s="12"/>
      <c r="E15" s="12"/>
      <c r="F15" s="12"/>
      <c r="G15" s="12"/>
      <c r="H15" s="12"/>
      <c r="I15" s="12"/>
      <c r="J15" s="12"/>
      <c r="K15" s="12"/>
      <c r="L15" s="12"/>
      <c r="M15" s="12"/>
      <c r="N15" s="12"/>
      <c r="O15" s="12"/>
      <c r="P15" s="13">
        <f t="shared" si="2"/>
        <v>0</v>
      </c>
    </row>
    <row r="16" spans="1:16" x14ac:dyDescent="0.25">
      <c r="A16" s="10">
        <v>1703</v>
      </c>
      <c r="B16" s="17" t="s">
        <v>436</v>
      </c>
      <c r="C16" s="146">
        <v>11</v>
      </c>
      <c r="D16" s="12"/>
      <c r="E16" s="12"/>
      <c r="F16" s="12"/>
      <c r="G16" s="12"/>
      <c r="H16" s="12">
        <v>5000</v>
      </c>
      <c r="I16" s="12">
        <v>5000</v>
      </c>
      <c r="J16" s="12">
        <v>5000</v>
      </c>
      <c r="K16" s="12"/>
      <c r="L16" s="12"/>
      <c r="M16" s="12"/>
      <c r="N16" s="12"/>
      <c r="O16" s="12"/>
      <c r="P16" s="13">
        <f t="shared" si="2"/>
        <v>15000</v>
      </c>
    </row>
    <row r="17" spans="1:16" x14ac:dyDescent="0.25">
      <c r="A17" s="10">
        <v>1704</v>
      </c>
      <c r="B17" s="17" t="s">
        <v>518</v>
      </c>
      <c r="C17" s="146">
        <v>11</v>
      </c>
      <c r="D17" s="12"/>
      <c r="E17" s="12"/>
      <c r="F17" s="12"/>
      <c r="G17" s="12"/>
      <c r="H17" s="12"/>
      <c r="I17" s="12"/>
      <c r="J17" s="12">
        <v>10000</v>
      </c>
      <c r="K17" s="12"/>
      <c r="L17" s="12"/>
      <c r="M17" s="12"/>
      <c r="N17" s="12"/>
      <c r="O17" s="12"/>
      <c r="P17" s="13">
        <f t="shared" si="2"/>
        <v>10000</v>
      </c>
    </row>
    <row r="18" spans="1:16" x14ac:dyDescent="0.25">
      <c r="A18" s="10">
        <v>1709</v>
      </c>
      <c r="B18" s="17" t="s">
        <v>437</v>
      </c>
      <c r="C18" s="146">
        <v>11</v>
      </c>
      <c r="D18" s="12"/>
      <c r="E18" s="12"/>
      <c r="F18" s="12"/>
      <c r="G18" s="12"/>
      <c r="H18" s="12"/>
      <c r="I18" s="12"/>
      <c r="J18" s="12"/>
      <c r="K18" s="12"/>
      <c r="L18" s="12"/>
      <c r="M18" s="12"/>
      <c r="N18" s="12"/>
      <c r="O18" s="12"/>
      <c r="P18" s="13">
        <f t="shared" si="2"/>
        <v>0</v>
      </c>
    </row>
    <row r="19" spans="1:16" x14ac:dyDescent="0.25">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25">
      <c r="A20" s="10">
        <v>1801</v>
      </c>
      <c r="B20" s="17" t="s">
        <v>519</v>
      </c>
      <c r="C20" s="146">
        <v>11</v>
      </c>
      <c r="D20" s="12"/>
      <c r="E20" s="12"/>
      <c r="F20" s="12"/>
      <c r="G20" s="12"/>
      <c r="H20" s="12"/>
      <c r="I20" s="12"/>
      <c r="J20" s="12"/>
      <c r="K20" s="12"/>
      <c r="L20" s="12"/>
      <c r="M20" s="12"/>
      <c r="N20" s="12"/>
      <c r="O20" s="12"/>
      <c r="P20" s="13">
        <f t="shared" si="2"/>
        <v>0</v>
      </c>
    </row>
    <row r="21" spans="1:16" ht="30" x14ac:dyDescent="0.25">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x14ac:dyDescent="0.25">
      <c r="A22" s="10">
        <v>1901</v>
      </c>
      <c r="B22" s="17" t="s">
        <v>2997</v>
      </c>
      <c r="C22" s="146">
        <v>11</v>
      </c>
      <c r="D22" s="12"/>
      <c r="E22" s="12"/>
      <c r="F22" s="12"/>
      <c r="G22" s="12"/>
      <c r="H22" s="12"/>
      <c r="I22" s="12"/>
      <c r="J22" s="12"/>
      <c r="K22" s="12"/>
      <c r="L22" s="12"/>
      <c r="M22" s="12"/>
      <c r="N22" s="12"/>
      <c r="O22" s="12"/>
      <c r="P22" s="13">
        <f t="shared" si="6"/>
        <v>0</v>
      </c>
    </row>
    <row r="23" spans="1:16" x14ac:dyDescent="0.25">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x14ac:dyDescent="0.25">
      <c r="A24" s="7">
        <v>2100</v>
      </c>
      <c r="B24" s="16" t="s">
        <v>520</v>
      </c>
      <c r="C24" s="147"/>
      <c r="D24" s="9"/>
      <c r="E24" s="9"/>
      <c r="F24" s="9"/>
      <c r="G24" s="9"/>
      <c r="H24" s="9"/>
      <c r="I24" s="9"/>
      <c r="J24" s="9"/>
      <c r="K24" s="9"/>
      <c r="L24" s="9"/>
      <c r="M24" s="9"/>
      <c r="N24" s="9"/>
      <c r="O24" s="9"/>
      <c r="P24" s="9">
        <f t="shared" si="2"/>
        <v>0</v>
      </c>
    </row>
    <row r="25" spans="1:16" x14ac:dyDescent="0.25">
      <c r="A25" s="7">
        <v>2200</v>
      </c>
      <c r="B25" s="16" t="s">
        <v>521</v>
      </c>
      <c r="C25" s="147"/>
      <c r="D25" s="9"/>
      <c r="E25" s="9"/>
      <c r="F25" s="9"/>
      <c r="G25" s="9"/>
      <c r="H25" s="9"/>
      <c r="I25" s="9"/>
      <c r="J25" s="9"/>
      <c r="K25" s="9"/>
      <c r="L25" s="9"/>
      <c r="M25" s="9"/>
      <c r="N25" s="9"/>
      <c r="O25" s="9"/>
      <c r="P25" s="9">
        <f t="shared" si="2"/>
        <v>0</v>
      </c>
    </row>
    <row r="26" spans="1:16" x14ac:dyDescent="0.25">
      <c r="A26" s="7">
        <v>2300</v>
      </c>
      <c r="B26" s="16" t="s">
        <v>522</v>
      </c>
      <c r="C26" s="147"/>
      <c r="D26" s="9"/>
      <c r="E26" s="9"/>
      <c r="F26" s="9"/>
      <c r="G26" s="9"/>
      <c r="H26" s="9"/>
      <c r="I26" s="9"/>
      <c r="J26" s="9"/>
      <c r="K26" s="9"/>
      <c r="L26" s="9"/>
      <c r="M26" s="9"/>
      <c r="N26" s="9"/>
      <c r="O26" s="9"/>
      <c r="P26" s="9">
        <f t="shared" si="2"/>
        <v>0</v>
      </c>
    </row>
    <row r="27" spans="1:16" x14ac:dyDescent="0.25">
      <c r="A27" s="7">
        <v>2400</v>
      </c>
      <c r="B27" s="16" t="s">
        <v>523</v>
      </c>
      <c r="C27" s="147"/>
      <c r="D27" s="9"/>
      <c r="E27" s="9"/>
      <c r="F27" s="9"/>
      <c r="G27" s="9"/>
      <c r="H27" s="9"/>
      <c r="I27" s="9"/>
      <c r="J27" s="9"/>
      <c r="K27" s="9"/>
      <c r="L27" s="9"/>
      <c r="M27" s="9"/>
      <c r="N27" s="9"/>
      <c r="O27" s="9"/>
      <c r="P27" s="9">
        <f t="shared" si="2"/>
        <v>0</v>
      </c>
    </row>
    <row r="28" spans="1:16" x14ac:dyDescent="0.25">
      <c r="A28" s="7">
        <v>2500</v>
      </c>
      <c r="B28" s="16" t="s">
        <v>524</v>
      </c>
      <c r="C28" s="147"/>
      <c r="D28" s="9"/>
      <c r="E28" s="9"/>
      <c r="F28" s="9"/>
      <c r="G28" s="9"/>
      <c r="H28" s="9"/>
      <c r="I28" s="9"/>
      <c r="J28" s="9"/>
      <c r="K28" s="9"/>
      <c r="L28" s="9"/>
      <c r="M28" s="9"/>
      <c r="N28" s="9"/>
      <c r="O28" s="9"/>
      <c r="P28" s="9">
        <f t="shared" si="2"/>
        <v>0</v>
      </c>
    </row>
    <row r="29" spans="1:16" x14ac:dyDescent="0.25">
      <c r="A29" s="4">
        <v>3000</v>
      </c>
      <c r="B29" s="18" t="s">
        <v>2968</v>
      </c>
      <c r="C29" s="148"/>
      <c r="D29" s="6">
        <f>D30+D32</f>
        <v>0</v>
      </c>
      <c r="E29" s="6">
        <f t="shared" ref="E29:O29" si="8">E30+E32</f>
        <v>0</v>
      </c>
      <c r="F29" s="6">
        <f t="shared" si="8"/>
        <v>0</v>
      </c>
      <c r="G29" s="6">
        <f t="shared" si="8"/>
        <v>0</v>
      </c>
      <c r="H29" s="6">
        <f t="shared" si="8"/>
        <v>50000</v>
      </c>
      <c r="I29" s="6">
        <f t="shared" si="8"/>
        <v>0</v>
      </c>
      <c r="J29" s="6">
        <f t="shared" si="8"/>
        <v>0</v>
      </c>
      <c r="K29" s="6">
        <f t="shared" si="8"/>
        <v>0</v>
      </c>
      <c r="L29" s="6">
        <f t="shared" si="8"/>
        <v>50000</v>
      </c>
      <c r="M29" s="6">
        <f t="shared" si="8"/>
        <v>193591</v>
      </c>
      <c r="N29" s="6">
        <f t="shared" si="8"/>
        <v>0</v>
      </c>
      <c r="O29" s="6">
        <f t="shared" si="8"/>
        <v>0</v>
      </c>
      <c r="P29" s="6">
        <f>SUM(D29:O29)</f>
        <v>293591</v>
      </c>
    </row>
    <row r="30" spans="1:16" x14ac:dyDescent="0.25">
      <c r="A30" s="7">
        <v>3100</v>
      </c>
      <c r="B30" s="16" t="s">
        <v>525</v>
      </c>
      <c r="C30" s="147"/>
      <c r="D30" s="9">
        <f>SUM(D31)</f>
        <v>0</v>
      </c>
      <c r="E30" s="9">
        <f t="shared" ref="E30:O32" si="9">SUM(E31)</f>
        <v>0</v>
      </c>
      <c r="F30" s="9">
        <f t="shared" si="9"/>
        <v>0</v>
      </c>
      <c r="G30" s="9">
        <f t="shared" si="9"/>
        <v>0</v>
      </c>
      <c r="H30" s="9">
        <f t="shared" si="9"/>
        <v>50000</v>
      </c>
      <c r="I30" s="9">
        <f t="shared" si="9"/>
        <v>0</v>
      </c>
      <c r="J30" s="9">
        <f t="shared" si="9"/>
        <v>0</v>
      </c>
      <c r="K30" s="9">
        <f t="shared" si="9"/>
        <v>0</v>
      </c>
      <c r="L30" s="9">
        <f t="shared" si="9"/>
        <v>50000</v>
      </c>
      <c r="M30" s="9">
        <f t="shared" si="9"/>
        <v>193591</v>
      </c>
      <c r="N30" s="9">
        <f t="shared" si="9"/>
        <v>0</v>
      </c>
      <c r="O30" s="9">
        <f t="shared" si="9"/>
        <v>0</v>
      </c>
      <c r="P30" s="9">
        <f t="shared" si="2"/>
        <v>293591</v>
      </c>
    </row>
    <row r="31" spans="1:16" x14ac:dyDescent="0.25">
      <c r="A31" s="10">
        <v>3101</v>
      </c>
      <c r="B31" s="17" t="s">
        <v>525</v>
      </c>
      <c r="C31" s="146">
        <v>11</v>
      </c>
      <c r="D31" s="12"/>
      <c r="E31" s="12"/>
      <c r="F31" s="12"/>
      <c r="G31" s="12"/>
      <c r="H31" s="12">
        <v>50000</v>
      </c>
      <c r="I31" s="12"/>
      <c r="J31" s="12"/>
      <c r="K31" s="12"/>
      <c r="L31" s="12">
        <v>50000</v>
      </c>
      <c r="M31" s="12">
        <v>193591</v>
      </c>
      <c r="N31" s="12"/>
      <c r="O31" s="12"/>
      <c r="P31" s="13">
        <f t="shared" si="2"/>
        <v>293591</v>
      </c>
    </row>
    <row r="32" spans="1:16" ht="45" x14ac:dyDescent="0.2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x14ac:dyDescent="0.25">
      <c r="A33" s="10">
        <v>3901</v>
      </c>
      <c r="B33" s="17" t="s">
        <v>2998</v>
      </c>
      <c r="C33" s="146">
        <v>11</v>
      </c>
      <c r="D33" s="12"/>
      <c r="E33" s="12"/>
      <c r="F33" s="12"/>
      <c r="G33" s="12"/>
      <c r="H33" s="12"/>
      <c r="I33" s="12"/>
      <c r="J33" s="12"/>
      <c r="K33" s="12"/>
      <c r="L33" s="12"/>
      <c r="M33" s="12"/>
      <c r="N33" s="12"/>
      <c r="O33" s="12"/>
      <c r="P33" s="13">
        <f t="shared" si="10"/>
        <v>0</v>
      </c>
    </row>
    <row r="34" spans="1:16" x14ac:dyDescent="0.25">
      <c r="A34" s="4">
        <v>4000</v>
      </c>
      <c r="B34" s="18" t="s">
        <v>313</v>
      </c>
      <c r="C34" s="148"/>
      <c r="D34" s="6">
        <f>D35+D40+D41+D56+D58+D64</f>
        <v>5522000</v>
      </c>
      <c r="E34" s="6">
        <f t="shared" ref="E34:N34" si="11">E35+E40+E41+E56+E58+E64</f>
        <v>5502000</v>
      </c>
      <c r="F34" s="6">
        <f t="shared" si="11"/>
        <v>5523000</v>
      </c>
      <c r="G34" s="6">
        <f t="shared" si="11"/>
        <v>512000</v>
      </c>
      <c r="H34" s="6">
        <f t="shared" si="11"/>
        <v>512000</v>
      </c>
      <c r="I34" s="6">
        <f t="shared" si="11"/>
        <v>512000</v>
      </c>
      <c r="J34" s="6">
        <f t="shared" si="11"/>
        <v>472000</v>
      </c>
      <c r="K34" s="6">
        <f t="shared" si="11"/>
        <v>472000</v>
      </c>
      <c r="L34" s="6">
        <f t="shared" si="11"/>
        <v>472000</v>
      </c>
      <c r="M34" s="6">
        <f t="shared" si="11"/>
        <v>450000</v>
      </c>
      <c r="N34" s="6">
        <f t="shared" si="11"/>
        <v>450000</v>
      </c>
      <c r="O34" s="6">
        <f>O35+O40+O41+O56+O58+O64</f>
        <v>450000</v>
      </c>
      <c r="P34" s="6">
        <f t="shared" si="2"/>
        <v>20849000</v>
      </c>
    </row>
    <row r="35" spans="1:16" ht="30" customHeight="1" x14ac:dyDescent="0.25">
      <c r="A35" s="7">
        <v>4100</v>
      </c>
      <c r="B35" s="19" t="s">
        <v>526</v>
      </c>
      <c r="C35" s="149"/>
      <c r="D35" s="9">
        <f>SUM(D36:D39)</f>
        <v>88000</v>
      </c>
      <c r="E35" s="9">
        <f t="shared" ref="E35:O35" si="12">SUM(E36:E39)</f>
        <v>128000</v>
      </c>
      <c r="F35" s="9">
        <f t="shared" si="12"/>
        <v>128000</v>
      </c>
      <c r="G35" s="9">
        <f t="shared" si="12"/>
        <v>128000</v>
      </c>
      <c r="H35" s="9">
        <f t="shared" si="12"/>
        <v>128000</v>
      </c>
      <c r="I35" s="9">
        <f t="shared" si="12"/>
        <v>128000</v>
      </c>
      <c r="J35" s="9">
        <f t="shared" si="12"/>
        <v>88000</v>
      </c>
      <c r="K35" s="9">
        <f t="shared" si="12"/>
        <v>88000</v>
      </c>
      <c r="L35" s="9">
        <f t="shared" si="12"/>
        <v>88000</v>
      </c>
      <c r="M35" s="9">
        <f t="shared" si="12"/>
        <v>88000</v>
      </c>
      <c r="N35" s="9">
        <f t="shared" si="12"/>
        <v>88000</v>
      </c>
      <c r="O35" s="9">
        <f t="shared" si="12"/>
        <v>88000</v>
      </c>
      <c r="P35" s="9">
        <f t="shared" si="2"/>
        <v>1256000</v>
      </c>
    </row>
    <row r="36" spans="1:16" x14ac:dyDescent="0.25">
      <c r="A36" s="10">
        <v>4101</v>
      </c>
      <c r="B36" s="17" t="s">
        <v>527</v>
      </c>
      <c r="C36" s="146">
        <v>11</v>
      </c>
      <c r="D36" s="12">
        <v>18000</v>
      </c>
      <c r="E36" s="12">
        <v>18000</v>
      </c>
      <c r="F36" s="12">
        <v>18000</v>
      </c>
      <c r="G36" s="12">
        <v>18000</v>
      </c>
      <c r="H36" s="12">
        <v>18000</v>
      </c>
      <c r="I36" s="12">
        <v>18000</v>
      </c>
      <c r="J36" s="12">
        <v>18000</v>
      </c>
      <c r="K36" s="12">
        <v>18000</v>
      </c>
      <c r="L36" s="12">
        <v>18000</v>
      </c>
      <c r="M36" s="12">
        <v>18000</v>
      </c>
      <c r="N36" s="12">
        <v>18000</v>
      </c>
      <c r="O36" s="12">
        <v>18000</v>
      </c>
      <c r="P36" s="13">
        <f t="shared" si="2"/>
        <v>216000</v>
      </c>
    </row>
    <row r="37" spans="1:16" x14ac:dyDescent="0.25">
      <c r="A37" s="10">
        <v>4102</v>
      </c>
      <c r="B37" s="17" t="s">
        <v>528</v>
      </c>
      <c r="C37" s="146">
        <v>11</v>
      </c>
      <c r="D37" s="12"/>
      <c r="E37" s="12">
        <v>40000</v>
      </c>
      <c r="F37" s="12">
        <v>40000</v>
      </c>
      <c r="G37" s="12">
        <v>40000</v>
      </c>
      <c r="H37" s="12">
        <v>40000</v>
      </c>
      <c r="I37" s="12">
        <v>40000</v>
      </c>
      <c r="J37" s="12"/>
      <c r="K37" s="12"/>
      <c r="L37" s="12"/>
      <c r="M37" s="12"/>
      <c r="N37" s="12"/>
      <c r="O37" s="12"/>
      <c r="P37" s="13">
        <f t="shared" si="2"/>
        <v>200000</v>
      </c>
    </row>
    <row r="38" spans="1:16" x14ac:dyDescent="0.25">
      <c r="A38" s="10">
        <v>4103</v>
      </c>
      <c r="B38" s="17" t="s">
        <v>529</v>
      </c>
      <c r="C38" s="146">
        <v>11</v>
      </c>
      <c r="D38" s="12">
        <v>70000</v>
      </c>
      <c r="E38" s="12">
        <v>70000</v>
      </c>
      <c r="F38" s="12">
        <v>70000</v>
      </c>
      <c r="G38" s="12">
        <v>70000</v>
      </c>
      <c r="H38" s="12">
        <v>70000</v>
      </c>
      <c r="I38" s="12">
        <v>70000</v>
      </c>
      <c r="J38" s="12">
        <v>70000</v>
      </c>
      <c r="K38" s="12">
        <v>70000</v>
      </c>
      <c r="L38" s="12">
        <v>70000</v>
      </c>
      <c r="M38" s="12">
        <v>70000</v>
      </c>
      <c r="N38" s="12">
        <v>70000</v>
      </c>
      <c r="O38" s="12">
        <v>70000</v>
      </c>
      <c r="P38" s="13">
        <f t="shared" si="2"/>
        <v>840000</v>
      </c>
    </row>
    <row r="39" spans="1:16" x14ac:dyDescent="0.25">
      <c r="A39" s="10">
        <v>4104</v>
      </c>
      <c r="B39" s="17" t="s">
        <v>530</v>
      </c>
      <c r="C39" s="146">
        <v>11</v>
      </c>
      <c r="D39" s="12"/>
      <c r="E39" s="12"/>
      <c r="F39" s="12"/>
      <c r="G39" s="12"/>
      <c r="H39" s="12"/>
      <c r="I39" s="12"/>
      <c r="J39" s="12"/>
      <c r="K39" s="12"/>
      <c r="L39" s="12"/>
      <c r="M39" s="12"/>
      <c r="N39" s="12"/>
      <c r="O39" s="12"/>
      <c r="P39" s="13">
        <f t="shared" si="2"/>
        <v>0</v>
      </c>
    </row>
    <row r="40" spans="1:16" ht="15" customHeight="1" x14ac:dyDescent="0.25">
      <c r="A40" s="7">
        <v>4200</v>
      </c>
      <c r="B40" s="19" t="s">
        <v>531</v>
      </c>
      <c r="C40" s="149"/>
      <c r="D40" s="9"/>
      <c r="E40" s="9"/>
      <c r="F40" s="9"/>
      <c r="G40" s="9"/>
      <c r="H40" s="9"/>
      <c r="I40" s="9"/>
      <c r="J40" s="9"/>
      <c r="K40" s="9"/>
      <c r="L40" s="9"/>
      <c r="M40" s="9"/>
      <c r="N40" s="9"/>
      <c r="O40" s="9"/>
      <c r="P40" s="9">
        <f t="shared" si="2"/>
        <v>0</v>
      </c>
    </row>
    <row r="41" spans="1:16" ht="15" customHeight="1" x14ac:dyDescent="0.25">
      <c r="A41" s="7">
        <v>4300</v>
      </c>
      <c r="B41" s="19" t="s">
        <v>532</v>
      </c>
      <c r="C41" s="149"/>
      <c r="D41" s="9">
        <f>SUM(D42:D55)</f>
        <v>5412000</v>
      </c>
      <c r="E41" s="9">
        <f t="shared" ref="E41:O41" si="13">SUM(E42:E55)</f>
        <v>5352000</v>
      </c>
      <c r="F41" s="9">
        <f t="shared" si="13"/>
        <v>5373000</v>
      </c>
      <c r="G41" s="9">
        <f t="shared" si="13"/>
        <v>362000</v>
      </c>
      <c r="H41" s="9">
        <f t="shared" si="13"/>
        <v>362000</v>
      </c>
      <c r="I41" s="9">
        <f t="shared" si="13"/>
        <v>362000</v>
      </c>
      <c r="J41" s="9">
        <f t="shared" si="13"/>
        <v>362000</v>
      </c>
      <c r="K41" s="9">
        <f t="shared" si="13"/>
        <v>362000</v>
      </c>
      <c r="L41" s="9">
        <f t="shared" si="13"/>
        <v>362000</v>
      </c>
      <c r="M41" s="9">
        <f t="shared" si="13"/>
        <v>362000</v>
      </c>
      <c r="N41" s="9">
        <f t="shared" si="13"/>
        <v>362000</v>
      </c>
      <c r="O41" s="9">
        <f t="shared" si="13"/>
        <v>362000</v>
      </c>
      <c r="P41" s="9">
        <f t="shared" si="2"/>
        <v>19395000</v>
      </c>
    </row>
    <row r="42" spans="1:16" x14ac:dyDescent="0.25">
      <c r="A42" s="10">
        <v>4301</v>
      </c>
      <c r="B42" s="17" t="s">
        <v>533</v>
      </c>
      <c r="C42" s="146">
        <v>11</v>
      </c>
      <c r="D42" s="12">
        <v>1000000</v>
      </c>
      <c r="E42" s="12">
        <v>1000000</v>
      </c>
      <c r="F42" s="12"/>
      <c r="G42" s="12"/>
      <c r="H42" s="12"/>
      <c r="I42" s="12"/>
      <c r="J42" s="12"/>
      <c r="K42" s="12"/>
      <c r="L42" s="12"/>
      <c r="M42" s="12"/>
      <c r="N42" s="12"/>
      <c r="O42" s="12"/>
      <c r="P42" s="13">
        <f t="shared" si="2"/>
        <v>2000000</v>
      </c>
    </row>
    <row r="43" spans="1:16" x14ac:dyDescent="0.25">
      <c r="A43" s="10">
        <v>4302</v>
      </c>
      <c r="B43" s="17" t="s">
        <v>534</v>
      </c>
      <c r="C43" s="146">
        <v>11</v>
      </c>
      <c r="D43" s="12">
        <v>60000</v>
      </c>
      <c r="E43" s="12"/>
      <c r="F43" s="12"/>
      <c r="G43" s="12"/>
      <c r="H43" s="12"/>
      <c r="I43" s="12"/>
      <c r="J43" s="12"/>
      <c r="K43" s="12"/>
      <c r="L43" s="12"/>
      <c r="M43" s="12"/>
      <c r="N43" s="12"/>
      <c r="O43" s="12"/>
      <c r="P43" s="13">
        <f t="shared" si="2"/>
        <v>60000</v>
      </c>
    </row>
    <row r="44" spans="1:16" ht="30" x14ac:dyDescent="0.25">
      <c r="A44" s="10">
        <v>4303</v>
      </c>
      <c r="B44" s="17" t="s">
        <v>535</v>
      </c>
      <c r="C44" s="146">
        <v>11</v>
      </c>
      <c r="D44" s="12">
        <v>20000</v>
      </c>
      <c r="E44" s="12">
        <v>20000</v>
      </c>
      <c r="F44" s="12">
        <v>20000</v>
      </c>
      <c r="G44" s="12">
        <v>20000</v>
      </c>
      <c r="H44" s="12">
        <v>20000</v>
      </c>
      <c r="I44" s="12">
        <v>20000</v>
      </c>
      <c r="J44" s="12">
        <v>20000</v>
      </c>
      <c r="K44" s="12">
        <v>20000</v>
      </c>
      <c r="L44" s="12">
        <v>20000</v>
      </c>
      <c r="M44" s="12">
        <v>20000</v>
      </c>
      <c r="N44" s="12">
        <v>20000</v>
      </c>
      <c r="O44" s="12">
        <v>20000</v>
      </c>
      <c r="P44" s="13">
        <f t="shared" si="2"/>
        <v>240000</v>
      </c>
    </row>
    <row r="45" spans="1:16" x14ac:dyDescent="0.25">
      <c r="A45" s="10">
        <v>4304</v>
      </c>
      <c r="B45" s="17" t="s">
        <v>536</v>
      </c>
      <c r="C45" s="146">
        <v>11</v>
      </c>
      <c r="D45" s="12">
        <v>40000</v>
      </c>
      <c r="E45" s="12">
        <v>40000</v>
      </c>
      <c r="F45" s="12">
        <v>40000</v>
      </c>
      <c r="G45" s="12">
        <v>40000</v>
      </c>
      <c r="H45" s="12">
        <v>40000</v>
      </c>
      <c r="I45" s="12">
        <v>40000</v>
      </c>
      <c r="J45" s="12">
        <v>40000</v>
      </c>
      <c r="K45" s="12">
        <v>40000</v>
      </c>
      <c r="L45" s="12">
        <v>40000</v>
      </c>
      <c r="M45" s="12">
        <v>40000</v>
      </c>
      <c r="N45" s="12">
        <v>40000</v>
      </c>
      <c r="O45" s="12">
        <v>40000</v>
      </c>
      <c r="P45" s="13">
        <f t="shared" si="2"/>
        <v>480000</v>
      </c>
    </row>
    <row r="46" spans="1:16" x14ac:dyDescent="0.25">
      <c r="A46" s="10">
        <v>4305</v>
      </c>
      <c r="B46" s="17" t="s">
        <v>537</v>
      </c>
      <c r="C46" s="146">
        <v>11</v>
      </c>
      <c r="D46" s="12"/>
      <c r="E46" s="12"/>
      <c r="F46" s="12"/>
      <c r="G46" s="12"/>
      <c r="H46" s="12"/>
      <c r="I46" s="12"/>
      <c r="J46" s="12"/>
      <c r="K46" s="12"/>
      <c r="L46" s="12"/>
      <c r="M46" s="12"/>
      <c r="N46" s="12"/>
      <c r="O46" s="12"/>
      <c r="P46" s="13">
        <f t="shared" si="2"/>
        <v>0</v>
      </c>
    </row>
    <row r="47" spans="1:16" ht="30" x14ac:dyDescent="0.25">
      <c r="A47" s="10">
        <v>4306</v>
      </c>
      <c r="B47" s="17" t="s">
        <v>538</v>
      </c>
      <c r="C47" s="146">
        <v>11</v>
      </c>
      <c r="D47" s="12">
        <v>40000</v>
      </c>
      <c r="E47" s="12">
        <v>40000</v>
      </c>
      <c r="F47" s="12">
        <v>40000</v>
      </c>
      <c r="G47" s="12">
        <v>40000</v>
      </c>
      <c r="H47" s="12">
        <v>40000</v>
      </c>
      <c r="I47" s="12">
        <v>40000</v>
      </c>
      <c r="J47" s="12">
        <v>40000</v>
      </c>
      <c r="K47" s="12">
        <v>40000</v>
      </c>
      <c r="L47" s="12">
        <v>40000</v>
      </c>
      <c r="M47" s="12">
        <v>40000</v>
      </c>
      <c r="N47" s="12">
        <v>40000</v>
      </c>
      <c r="O47" s="12">
        <v>40000</v>
      </c>
      <c r="P47" s="13">
        <f t="shared" si="2"/>
        <v>480000</v>
      </c>
    </row>
    <row r="48" spans="1:16" x14ac:dyDescent="0.25">
      <c r="A48" s="10">
        <v>4307</v>
      </c>
      <c r="B48" s="17" t="s">
        <v>539</v>
      </c>
      <c r="C48" s="146">
        <v>11</v>
      </c>
      <c r="D48" s="12"/>
      <c r="E48" s="12"/>
      <c r="F48" s="12"/>
      <c r="G48" s="12"/>
      <c r="H48" s="12"/>
      <c r="I48" s="12"/>
      <c r="J48" s="12"/>
      <c r="K48" s="12"/>
      <c r="L48" s="12"/>
      <c r="M48" s="12"/>
      <c r="N48" s="12"/>
      <c r="O48" s="12"/>
      <c r="P48" s="13">
        <f t="shared" si="2"/>
        <v>0</v>
      </c>
    </row>
    <row r="49" spans="1:16" x14ac:dyDescent="0.25">
      <c r="A49" s="10">
        <v>4308</v>
      </c>
      <c r="B49" s="17" t="s">
        <v>540</v>
      </c>
      <c r="C49" s="146">
        <v>11</v>
      </c>
      <c r="D49" s="12">
        <v>2000</v>
      </c>
      <c r="E49" s="12">
        <v>2000</v>
      </c>
      <c r="F49" s="12">
        <v>2000</v>
      </c>
      <c r="G49" s="12">
        <v>2000</v>
      </c>
      <c r="H49" s="12">
        <v>2000</v>
      </c>
      <c r="I49" s="12">
        <v>2000</v>
      </c>
      <c r="J49" s="12">
        <v>2000</v>
      </c>
      <c r="K49" s="12">
        <v>2000</v>
      </c>
      <c r="L49" s="12">
        <v>2000</v>
      </c>
      <c r="M49" s="12">
        <v>2000</v>
      </c>
      <c r="N49" s="12">
        <v>2000</v>
      </c>
      <c r="O49" s="12">
        <v>2000</v>
      </c>
      <c r="P49" s="13">
        <f t="shared" si="2"/>
        <v>24000</v>
      </c>
    </row>
    <row r="50" spans="1:16" ht="30" x14ac:dyDescent="0.25">
      <c r="A50" s="10">
        <v>4309</v>
      </c>
      <c r="B50" s="17" t="s">
        <v>541</v>
      </c>
      <c r="C50" s="146">
        <v>11</v>
      </c>
      <c r="D50" s="12"/>
      <c r="E50" s="12"/>
      <c r="F50" s="12">
        <v>1000</v>
      </c>
      <c r="G50" s="12"/>
      <c r="H50" s="12"/>
      <c r="I50" s="12"/>
      <c r="J50" s="12"/>
      <c r="K50" s="12"/>
      <c r="L50" s="12"/>
      <c r="M50" s="12"/>
      <c r="N50" s="12"/>
      <c r="O50" s="12"/>
      <c r="P50" s="13">
        <f t="shared" si="2"/>
        <v>1000</v>
      </c>
    </row>
    <row r="51" spans="1:16" ht="30" x14ac:dyDescent="0.25">
      <c r="A51" s="10">
        <v>4310</v>
      </c>
      <c r="B51" s="17" t="s">
        <v>542</v>
      </c>
      <c r="C51" s="146">
        <v>11</v>
      </c>
      <c r="D51" s="12">
        <v>4000000</v>
      </c>
      <c r="E51" s="12">
        <v>4000000</v>
      </c>
      <c r="F51" s="12">
        <v>5010000</v>
      </c>
      <c r="G51" s="12">
        <v>10000</v>
      </c>
      <c r="H51" s="12">
        <v>10000</v>
      </c>
      <c r="I51" s="12">
        <v>10000</v>
      </c>
      <c r="J51" s="12">
        <v>10000</v>
      </c>
      <c r="K51" s="12">
        <v>10000</v>
      </c>
      <c r="L51" s="12">
        <v>10000</v>
      </c>
      <c r="M51" s="12">
        <v>10000</v>
      </c>
      <c r="N51" s="12">
        <v>10000</v>
      </c>
      <c r="O51" s="12">
        <v>10000</v>
      </c>
      <c r="P51" s="13">
        <f t="shared" si="2"/>
        <v>13100000</v>
      </c>
    </row>
    <row r="52" spans="1:16" x14ac:dyDescent="0.25">
      <c r="A52" s="10">
        <v>4311</v>
      </c>
      <c r="B52" s="17" t="s">
        <v>543</v>
      </c>
      <c r="C52" s="146">
        <v>11</v>
      </c>
      <c r="D52" s="12">
        <v>80000</v>
      </c>
      <c r="E52" s="12">
        <v>80000</v>
      </c>
      <c r="F52" s="12">
        <v>80000</v>
      </c>
      <c r="G52" s="12">
        <v>80000</v>
      </c>
      <c r="H52" s="12">
        <v>80000</v>
      </c>
      <c r="I52" s="12">
        <v>80000</v>
      </c>
      <c r="J52" s="12">
        <v>80000</v>
      </c>
      <c r="K52" s="12">
        <v>80000</v>
      </c>
      <c r="L52" s="12">
        <v>80000</v>
      </c>
      <c r="M52" s="12">
        <v>80000</v>
      </c>
      <c r="N52" s="12">
        <v>80000</v>
      </c>
      <c r="O52" s="12">
        <v>80000</v>
      </c>
      <c r="P52" s="13">
        <f t="shared" si="2"/>
        <v>960000</v>
      </c>
    </row>
    <row r="53" spans="1:16" x14ac:dyDescent="0.25">
      <c r="A53" s="10">
        <v>4312</v>
      </c>
      <c r="B53" s="17" t="s">
        <v>544</v>
      </c>
      <c r="C53" s="146">
        <v>11</v>
      </c>
      <c r="D53" s="12"/>
      <c r="E53" s="12"/>
      <c r="F53" s="12">
        <v>10000</v>
      </c>
      <c r="G53" s="12"/>
      <c r="H53" s="12"/>
      <c r="I53" s="12"/>
      <c r="J53" s="12"/>
      <c r="K53" s="12"/>
      <c r="L53" s="12"/>
      <c r="M53" s="12"/>
      <c r="N53" s="12"/>
      <c r="O53" s="12"/>
      <c r="P53" s="13">
        <f t="shared" si="2"/>
        <v>10000</v>
      </c>
    </row>
    <row r="54" spans="1:16" x14ac:dyDescent="0.25">
      <c r="A54" s="10">
        <v>4313</v>
      </c>
      <c r="B54" s="17" t="s">
        <v>545</v>
      </c>
      <c r="C54" s="146">
        <v>11</v>
      </c>
      <c r="D54" s="12">
        <v>100000</v>
      </c>
      <c r="E54" s="12">
        <v>100000</v>
      </c>
      <c r="F54" s="12">
        <v>100000</v>
      </c>
      <c r="G54" s="12">
        <v>100000</v>
      </c>
      <c r="H54" s="12">
        <v>100000</v>
      </c>
      <c r="I54" s="12">
        <v>100000</v>
      </c>
      <c r="J54" s="12">
        <v>100000</v>
      </c>
      <c r="K54" s="12">
        <v>100000</v>
      </c>
      <c r="L54" s="12">
        <v>100000</v>
      </c>
      <c r="M54" s="12">
        <v>100000</v>
      </c>
      <c r="N54" s="12">
        <v>100000</v>
      </c>
      <c r="O54" s="12">
        <v>100000</v>
      </c>
      <c r="P54" s="13">
        <f t="shared" si="2"/>
        <v>1200000</v>
      </c>
    </row>
    <row r="55" spans="1:16" x14ac:dyDescent="0.25">
      <c r="A55" s="10">
        <v>4314</v>
      </c>
      <c r="B55" s="17" t="s">
        <v>546</v>
      </c>
      <c r="C55" s="146">
        <v>11</v>
      </c>
      <c r="D55" s="12">
        <v>70000</v>
      </c>
      <c r="E55" s="12">
        <v>70000</v>
      </c>
      <c r="F55" s="12">
        <v>70000</v>
      </c>
      <c r="G55" s="12">
        <v>70000</v>
      </c>
      <c r="H55" s="12">
        <v>70000</v>
      </c>
      <c r="I55" s="12">
        <v>70000</v>
      </c>
      <c r="J55" s="12">
        <v>70000</v>
      </c>
      <c r="K55" s="12">
        <v>70000</v>
      </c>
      <c r="L55" s="12">
        <v>70000</v>
      </c>
      <c r="M55" s="12">
        <v>70000</v>
      </c>
      <c r="N55" s="12">
        <v>70000</v>
      </c>
      <c r="O55" s="12">
        <v>70000</v>
      </c>
      <c r="P55" s="13">
        <f t="shared" si="2"/>
        <v>840000</v>
      </c>
    </row>
    <row r="56" spans="1:16" ht="15" customHeight="1" x14ac:dyDescent="0.25">
      <c r="A56" s="7">
        <v>4400</v>
      </c>
      <c r="B56" s="19" t="s">
        <v>547</v>
      </c>
      <c r="C56" s="149"/>
      <c r="D56" s="9">
        <f>SUM(D57)</f>
        <v>0</v>
      </c>
      <c r="E56" s="9">
        <f t="shared" ref="E56:O56" si="14">SUM(E57)</f>
        <v>0</v>
      </c>
      <c r="F56" s="9">
        <f t="shared" si="14"/>
        <v>0</v>
      </c>
      <c r="G56" s="9">
        <f t="shared" si="14"/>
        <v>0</v>
      </c>
      <c r="H56" s="9">
        <f t="shared" si="14"/>
        <v>0</v>
      </c>
      <c r="I56" s="9">
        <f t="shared" si="14"/>
        <v>0</v>
      </c>
      <c r="J56" s="9">
        <f t="shared" si="14"/>
        <v>0</v>
      </c>
      <c r="K56" s="9">
        <f t="shared" si="14"/>
        <v>0</v>
      </c>
      <c r="L56" s="9">
        <f t="shared" si="14"/>
        <v>0</v>
      </c>
      <c r="M56" s="9">
        <f t="shared" si="14"/>
        <v>0</v>
      </c>
      <c r="N56" s="9">
        <f t="shared" si="14"/>
        <v>0</v>
      </c>
      <c r="O56" s="9">
        <f t="shared" si="14"/>
        <v>0</v>
      </c>
      <c r="P56" s="9">
        <f t="shared" si="2"/>
        <v>0</v>
      </c>
    </row>
    <row r="57" spans="1:16" x14ac:dyDescent="0.25">
      <c r="A57" s="10">
        <v>4401</v>
      </c>
      <c r="B57" s="17" t="s">
        <v>547</v>
      </c>
      <c r="C57" s="146">
        <v>11</v>
      </c>
      <c r="D57" s="12"/>
      <c r="E57" s="12"/>
      <c r="F57" s="12"/>
      <c r="G57" s="12"/>
      <c r="H57" s="12"/>
      <c r="I57" s="12"/>
      <c r="J57" s="12"/>
      <c r="K57" s="12"/>
      <c r="L57" s="12"/>
      <c r="M57" s="12"/>
      <c r="N57" s="12"/>
      <c r="O57" s="12"/>
      <c r="P57" s="13">
        <f t="shared" si="2"/>
        <v>0</v>
      </c>
    </row>
    <row r="58" spans="1:16" ht="15" customHeight="1" x14ac:dyDescent="0.25">
      <c r="A58" s="7">
        <v>4500</v>
      </c>
      <c r="B58" s="19" t="s">
        <v>548</v>
      </c>
      <c r="C58" s="149"/>
      <c r="D58" s="9">
        <f>SUM(D59:D63)</f>
        <v>22000</v>
      </c>
      <c r="E58" s="9">
        <f t="shared" ref="E58:O58" si="15">SUM(E59:E63)</f>
        <v>22000</v>
      </c>
      <c r="F58" s="9">
        <f t="shared" si="15"/>
        <v>22000</v>
      </c>
      <c r="G58" s="9">
        <f t="shared" si="15"/>
        <v>22000</v>
      </c>
      <c r="H58" s="9">
        <f t="shared" si="15"/>
        <v>22000</v>
      </c>
      <c r="I58" s="9">
        <f t="shared" si="15"/>
        <v>22000</v>
      </c>
      <c r="J58" s="9">
        <f t="shared" si="15"/>
        <v>22000</v>
      </c>
      <c r="K58" s="9">
        <f t="shared" si="15"/>
        <v>22000</v>
      </c>
      <c r="L58" s="9">
        <f t="shared" si="15"/>
        <v>22000</v>
      </c>
      <c r="M58" s="9">
        <f t="shared" si="15"/>
        <v>0</v>
      </c>
      <c r="N58" s="9">
        <f t="shared" si="15"/>
        <v>0</v>
      </c>
      <c r="O58" s="9">
        <f t="shared" si="15"/>
        <v>0</v>
      </c>
      <c r="P58" s="9">
        <f t="shared" si="2"/>
        <v>198000</v>
      </c>
    </row>
    <row r="59" spans="1:16" x14ac:dyDescent="0.25">
      <c r="A59" s="10">
        <v>4501</v>
      </c>
      <c r="B59" s="17" t="s">
        <v>435</v>
      </c>
      <c r="C59" s="146">
        <v>11</v>
      </c>
      <c r="D59" s="12">
        <v>20000</v>
      </c>
      <c r="E59" s="12">
        <v>20000</v>
      </c>
      <c r="F59" s="12">
        <v>20000</v>
      </c>
      <c r="G59" s="12">
        <v>20000</v>
      </c>
      <c r="H59" s="12">
        <v>20000</v>
      </c>
      <c r="I59" s="12">
        <v>20000</v>
      </c>
      <c r="J59" s="12">
        <v>20000</v>
      </c>
      <c r="K59" s="12">
        <v>20000</v>
      </c>
      <c r="L59" s="12">
        <v>20000</v>
      </c>
      <c r="M59" s="12"/>
      <c r="N59" s="12"/>
      <c r="O59" s="12"/>
      <c r="P59" s="13">
        <f t="shared" si="2"/>
        <v>180000</v>
      </c>
    </row>
    <row r="60" spans="1:16" x14ac:dyDescent="0.25">
      <c r="A60" s="10">
        <v>4502</v>
      </c>
      <c r="B60" s="17" t="s">
        <v>517</v>
      </c>
      <c r="C60" s="146">
        <v>11</v>
      </c>
      <c r="D60" s="12"/>
      <c r="E60" s="12"/>
      <c r="F60" s="12"/>
      <c r="G60" s="12"/>
      <c r="H60" s="12"/>
      <c r="I60" s="12"/>
      <c r="J60" s="12"/>
      <c r="K60" s="12"/>
      <c r="L60" s="12"/>
      <c r="M60" s="12"/>
      <c r="N60" s="12"/>
      <c r="O60" s="12"/>
      <c r="P60" s="13">
        <f t="shared" si="2"/>
        <v>0</v>
      </c>
    </row>
    <row r="61" spans="1:16" x14ac:dyDescent="0.25">
      <c r="A61" s="10">
        <v>4503</v>
      </c>
      <c r="B61" s="17" t="s">
        <v>436</v>
      </c>
      <c r="C61" s="146">
        <v>11</v>
      </c>
      <c r="D61" s="12">
        <v>2000</v>
      </c>
      <c r="E61" s="12">
        <v>2000</v>
      </c>
      <c r="F61" s="12">
        <v>2000</v>
      </c>
      <c r="G61" s="12">
        <v>2000</v>
      </c>
      <c r="H61" s="12">
        <v>2000</v>
      </c>
      <c r="I61" s="12">
        <v>2000</v>
      </c>
      <c r="J61" s="12">
        <v>2000</v>
      </c>
      <c r="K61" s="12">
        <v>2000</v>
      </c>
      <c r="L61" s="12">
        <v>2000</v>
      </c>
      <c r="M61" s="12"/>
      <c r="N61" s="12"/>
      <c r="O61" s="12"/>
      <c r="P61" s="13">
        <f t="shared" si="2"/>
        <v>18000</v>
      </c>
    </row>
    <row r="62" spans="1:16" x14ac:dyDescent="0.25">
      <c r="A62" s="10">
        <v>4504</v>
      </c>
      <c r="B62" s="17" t="s">
        <v>518</v>
      </c>
      <c r="C62" s="146">
        <v>11</v>
      </c>
      <c r="D62" s="12"/>
      <c r="E62" s="12"/>
      <c r="F62" s="12"/>
      <c r="G62" s="12"/>
      <c r="H62" s="12"/>
      <c r="I62" s="12"/>
      <c r="J62" s="12"/>
      <c r="K62" s="12"/>
      <c r="L62" s="12"/>
      <c r="M62" s="12"/>
      <c r="N62" s="12"/>
      <c r="O62" s="12"/>
      <c r="P62" s="13">
        <f t="shared" si="2"/>
        <v>0</v>
      </c>
    </row>
    <row r="63" spans="1:16" x14ac:dyDescent="0.25">
      <c r="A63" s="10">
        <v>4509</v>
      </c>
      <c r="B63" s="17" t="s">
        <v>437</v>
      </c>
      <c r="C63" s="146">
        <v>11</v>
      </c>
      <c r="D63" s="12"/>
      <c r="E63" s="12"/>
      <c r="F63" s="12"/>
      <c r="G63" s="12"/>
      <c r="H63" s="12"/>
      <c r="I63" s="12"/>
      <c r="J63" s="12"/>
      <c r="K63" s="12"/>
      <c r="L63" s="12"/>
      <c r="M63" s="12"/>
      <c r="N63" s="12"/>
      <c r="O63" s="12"/>
      <c r="P63" s="13">
        <f t="shared" si="2"/>
        <v>0</v>
      </c>
    </row>
    <row r="64" spans="1:16" ht="30" x14ac:dyDescent="0.25">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x14ac:dyDescent="0.25">
      <c r="A65" s="10">
        <v>4901</v>
      </c>
      <c r="B65" s="17" t="s">
        <v>2999</v>
      </c>
      <c r="C65" s="146">
        <v>11</v>
      </c>
      <c r="D65" s="12"/>
      <c r="E65" s="12"/>
      <c r="F65" s="12"/>
      <c r="G65" s="12"/>
      <c r="H65" s="12"/>
      <c r="I65" s="12"/>
      <c r="J65" s="12"/>
      <c r="K65" s="12"/>
      <c r="L65" s="12"/>
      <c r="M65" s="12"/>
      <c r="N65" s="12"/>
      <c r="O65" s="12"/>
      <c r="P65" s="13">
        <f t="shared" si="2"/>
        <v>0</v>
      </c>
    </row>
    <row r="66" spans="1:16" ht="15" customHeight="1" x14ac:dyDescent="0.25">
      <c r="A66" s="4">
        <v>5000</v>
      </c>
      <c r="B66" s="20" t="s">
        <v>501</v>
      </c>
      <c r="C66" s="144"/>
      <c r="D66" s="6">
        <f>D67+D70+D71</f>
        <v>40000</v>
      </c>
      <c r="E66" s="6">
        <f t="shared" ref="E66:N66" si="17">E67+E70+E71</f>
        <v>40000</v>
      </c>
      <c r="F66" s="6">
        <f t="shared" si="17"/>
        <v>40000</v>
      </c>
      <c r="G66" s="6">
        <f t="shared" si="17"/>
        <v>40000</v>
      </c>
      <c r="H66" s="6">
        <f t="shared" si="17"/>
        <v>40000</v>
      </c>
      <c r="I66" s="6">
        <f t="shared" si="17"/>
        <v>40000</v>
      </c>
      <c r="J66" s="6">
        <f t="shared" si="17"/>
        <v>40000</v>
      </c>
      <c r="K66" s="6">
        <f t="shared" si="17"/>
        <v>40000</v>
      </c>
      <c r="L66" s="6">
        <f t="shared" si="17"/>
        <v>40000</v>
      </c>
      <c r="M66" s="6">
        <f t="shared" si="17"/>
        <v>40000</v>
      </c>
      <c r="N66" s="6">
        <f t="shared" si="17"/>
        <v>40000</v>
      </c>
      <c r="O66" s="6">
        <f>O67+O70+O71</f>
        <v>40000</v>
      </c>
      <c r="P66" s="6">
        <f t="shared" si="2"/>
        <v>480000</v>
      </c>
    </row>
    <row r="67" spans="1:16" ht="15" customHeight="1" x14ac:dyDescent="0.25">
      <c r="A67" s="7">
        <v>5100</v>
      </c>
      <c r="B67" s="19" t="s">
        <v>501</v>
      </c>
      <c r="C67" s="149"/>
      <c r="D67" s="9">
        <f>SUM(D68:D69)</f>
        <v>40000</v>
      </c>
      <c r="E67" s="9">
        <f t="shared" ref="E67:O67" si="18">SUM(E68:E69)</f>
        <v>40000</v>
      </c>
      <c r="F67" s="9">
        <f t="shared" si="18"/>
        <v>40000</v>
      </c>
      <c r="G67" s="9">
        <f t="shared" si="18"/>
        <v>40000</v>
      </c>
      <c r="H67" s="9">
        <f t="shared" si="18"/>
        <v>40000</v>
      </c>
      <c r="I67" s="9">
        <f t="shared" si="18"/>
        <v>40000</v>
      </c>
      <c r="J67" s="9">
        <f t="shared" si="18"/>
        <v>40000</v>
      </c>
      <c r="K67" s="9">
        <f t="shared" si="18"/>
        <v>40000</v>
      </c>
      <c r="L67" s="9">
        <f t="shared" si="18"/>
        <v>40000</v>
      </c>
      <c r="M67" s="9">
        <f t="shared" si="18"/>
        <v>40000</v>
      </c>
      <c r="N67" s="9">
        <f t="shared" si="18"/>
        <v>40000</v>
      </c>
      <c r="O67" s="9">
        <f t="shared" si="18"/>
        <v>40000</v>
      </c>
      <c r="P67" s="9">
        <f t="shared" si="2"/>
        <v>480000</v>
      </c>
    </row>
    <row r="68" spans="1:16" ht="15" customHeight="1" x14ac:dyDescent="0.25">
      <c r="A68" s="10">
        <v>5101</v>
      </c>
      <c r="B68" s="17" t="s">
        <v>549</v>
      </c>
      <c r="C68" s="146">
        <v>11</v>
      </c>
      <c r="D68" s="12"/>
      <c r="E68" s="12"/>
      <c r="F68" s="12"/>
      <c r="G68" s="12"/>
      <c r="H68" s="12"/>
      <c r="I68" s="12"/>
      <c r="J68" s="12"/>
      <c r="K68" s="12"/>
      <c r="L68" s="12"/>
      <c r="M68" s="12"/>
      <c r="N68" s="12"/>
      <c r="O68" s="12"/>
      <c r="P68" s="13">
        <f t="shared" si="2"/>
        <v>0</v>
      </c>
    </row>
    <row r="69" spans="1:16" x14ac:dyDescent="0.25">
      <c r="A69" s="10">
        <v>5102</v>
      </c>
      <c r="B69" s="17" t="s">
        <v>442</v>
      </c>
      <c r="C69" s="146">
        <v>11</v>
      </c>
      <c r="D69" s="12">
        <v>40000</v>
      </c>
      <c r="E69" s="12">
        <v>40000</v>
      </c>
      <c r="F69" s="12">
        <v>40000</v>
      </c>
      <c r="G69" s="12">
        <v>40000</v>
      </c>
      <c r="H69" s="12">
        <v>40000</v>
      </c>
      <c r="I69" s="12">
        <v>40000</v>
      </c>
      <c r="J69" s="12">
        <v>40000</v>
      </c>
      <c r="K69" s="12">
        <v>40000</v>
      </c>
      <c r="L69" s="12">
        <v>40000</v>
      </c>
      <c r="M69" s="12">
        <v>40000</v>
      </c>
      <c r="N69" s="12">
        <v>40000</v>
      </c>
      <c r="O69" s="12">
        <v>40000</v>
      </c>
      <c r="P69" s="13">
        <f t="shared" si="2"/>
        <v>480000</v>
      </c>
    </row>
    <row r="70" spans="1:16" ht="15" customHeight="1" x14ac:dyDescent="0.25">
      <c r="A70" s="7">
        <v>5200</v>
      </c>
      <c r="B70" s="19" t="s">
        <v>550</v>
      </c>
      <c r="C70" s="149"/>
      <c r="D70" s="9"/>
      <c r="E70" s="9"/>
      <c r="F70" s="9"/>
      <c r="G70" s="9"/>
      <c r="H70" s="9"/>
      <c r="I70" s="9"/>
      <c r="J70" s="9"/>
      <c r="K70" s="9"/>
      <c r="L70" s="9"/>
      <c r="M70" s="9"/>
      <c r="N70" s="9"/>
      <c r="O70" s="9"/>
      <c r="P70" s="9">
        <f t="shared" si="2"/>
        <v>0</v>
      </c>
    </row>
    <row r="71" spans="1:16" ht="30" x14ac:dyDescent="0.25">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x14ac:dyDescent="0.25">
      <c r="A72" s="10">
        <v>5901</v>
      </c>
      <c r="B72" s="17" t="s">
        <v>3000</v>
      </c>
      <c r="C72" s="146">
        <v>11</v>
      </c>
      <c r="D72" s="12"/>
      <c r="E72" s="12"/>
      <c r="F72" s="12"/>
      <c r="G72" s="12"/>
      <c r="H72" s="12"/>
      <c r="I72" s="12"/>
      <c r="J72" s="12"/>
      <c r="K72" s="12"/>
      <c r="L72" s="12"/>
      <c r="M72" s="12"/>
      <c r="N72" s="12"/>
      <c r="O72" s="12"/>
      <c r="P72" s="13">
        <f t="shared" si="20"/>
        <v>0</v>
      </c>
    </row>
    <row r="73" spans="1:16" ht="15" customHeight="1" x14ac:dyDescent="0.25">
      <c r="A73" s="4">
        <v>6000</v>
      </c>
      <c r="B73" s="20" t="s">
        <v>502</v>
      </c>
      <c r="C73" s="144"/>
      <c r="D73" s="6">
        <f>D74+D78+D81+D87</f>
        <v>42000</v>
      </c>
      <c r="E73" s="6">
        <f t="shared" ref="E73:N73" si="21">E74+E78+E81+E87</f>
        <v>42000</v>
      </c>
      <c r="F73" s="6">
        <f t="shared" si="21"/>
        <v>42000</v>
      </c>
      <c r="G73" s="6">
        <f t="shared" si="21"/>
        <v>42000</v>
      </c>
      <c r="H73" s="6">
        <f t="shared" si="21"/>
        <v>42000</v>
      </c>
      <c r="I73" s="6">
        <f t="shared" si="21"/>
        <v>42000</v>
      </c>
      <c r="J73" s="6">
        <f t="shared" si="21"/>
        <v>42000</v>
      </c>
      <c r="K73" s="6">
        <f t="shared" si="21"/>
        <v>42000</v>
      </c>
      <c r="L73" s="6">
        <f t="shared" si="21"/>
        <v>42000</v>
      </c>
      <c r="M73" s="6">
        <f t="shared" si="21"/>
        <v>40000</v>
      </c>
      <c r="N73" s="6">
        <f t="shared" si="21"/>
        <v>40000</v>
      </c>
      <c r="O73" s="6">
        <f>O74+O78+O81+O87</f>
        <v>50000</v>
      </c>
      <c r="P73" s="6">
        <f t="shared" si="2"/>
        <v>508000</v>
      </c>
    </row>
    <row r="74" spans="1:16" ht="15" customHeight="1" x14ac:dyDescent="0.25">
      <c r="A74" s="7">
        <v>6100</v>
      </c>
      <c r="B74" s="19" t="s">
        <v>502</v>
      </c>
      <c r="C74" s="149"/>
      <c r="D74" s="9">
        <f>SUM(D75:D77)</f>
        <v>40000</v>
      </c>
      <c r="E74" s="9">
        <f t="shared" ref="E74:O74" si="22">SUM(E75:E77)</f>
        <v>40000</v>
      </c>
      <c r="F74" s="9">
        <f t="shared" si="22"/>
        <v>40000</v>
      </c>
      <c r="G74" s="9">
        <f t="shared" si="22"/>
        <v>40000</v>
      </c>
      <c r="H74" s="9">
        <f t="shared" si="22"/>
        <v>40000</v>
      </c>
      <c r="I74" s="9">
        <f t="shared" si="22"/>
        <v>40000</v>
      </c>
      <c r="J74" s="9">
        <f t="shared" si="22"/>
        <v>40000</v>
      </c>
      <c r="K74" s="9">
        <f t="shared" si="22"/>
        <v>40000</v>
      </c>
      <c r="L74" s="9">
        <f t="shared" si="22"/>
        <v>40000</v>
      </c>
      <c r="M74" s="9">
        <f t="shared" si="22"/>
        <v>40000</v>
      </c>
      <c r="N74" s="9">
        <f t="shared" si="22"/>
        <v>40000</v>
      </c>
      <c r="O74" s="9">
        <f t="shared" si="22"/>
        <v>50000</v>
      </c>
      <c r="P74" s="9">
        <f t="shared" si="2"/>
        <v>490000</v>
      </c>
    </row>
    <row r="75" spans="1:16" x14ac:dyDescent="0.25">
      <c r="A75" s="10">
        <v>6101</v>
      </c>
      <c r="B75" s="17" t="s">
        <v>551</v>
      </c>
      <c r="C75" s="146">
        <v>11</v>
      </c>
      <c r="D75" s="12"/>
      <c r="E75" s="12"/>
      <c r="F75" s="12"/>
      <c r="G75" s="12"/>
      <c r="H75" s="12"/>
      <c r="I75" s="12"/>
      <c r="J75" s="12"/>
      <c r="K75" s="12"/>
      <c r="L75" s="12"/>
      <c r="M75" s="12"/>
      <c r="N75" s="12"/>
      <c r="O75" s="12"/>
      <c r="P75" s="13">
        <f t="shared" ref="P75:P141" si="23">SUM(D75:O75)</f>
        <v>0</v>
      </c>
    </row>
    <row r="76" spans="1:16" x14ac:dyDescent="0.25">
      <c r="A76" s="10">
        <v>6102</v>
      </c>
      <c r="B76" s="17" t="s">
        <v>552</v>
      </c>
      <c r="C76" s="146">
        <v>11</v>
      </c>
      <c r="D76" s="12"/>
      <c r="E76" s="12"/>
      <c r="F76" s="12"/>
      <c r="G76" s="12"/>
      <c r="H76" s="12"/>
      <c r="I76" s="12"/>
      <c r="J76" s="12"/>
      <c r="K76" s="12"/>
      <c r="L76" s="12"/>
      <c r="M76" s="12"/>
      <c r="N76" s="12"/>
      <c r="O76" s="12"/>
      <c r="P76" s="13">
        <f t="shared" si="23"/>
        <v>0</v>
      </c>
    </row>
    <row r="77" spans="1:16" x14ac:dyDescent="0.25">
      <c r="A77" s="10">
        <v>6103</v>
      </c>
      <c r="B77" s="17" t="s">
        <v>553</v>
      </c>
      <c r="C77" s="146">
        <v>11</v>
      </c>
      <c r="D77" s="12">
        <v>40000</v>
      </c>
      <c r="E77" s="12">
        <v>40000</v>
      </c>
      <c r="F77" s="12">
        <v>40000</v>
      </c>
      <c r="G77" s="12">
        <v>40000</v>
      </c>
      <c r="H77" s="12">
        <v>40000</v>
      </c>
      <c r="I77" s="12">
        <v>40000</v>
      </c>
      <c r="J77" s="12">
        <v>40000</v>
      </c>
      <c r="K77" s="12">
        <v>40000</v>
      </c>
      <c r="L77" s="12">
        <v>40000</v>
      </c>
      <c r="M77" s="12">
        <v>40000</v>
      </c>
      <c r="N77" s="12">
        <v>40000</v>
      </c>
      <c r="O77" s="12">
        <v>50000</v>
      </c>
      <c r="P77" s="13">
        <f t="shared" si="23"/>
        <v>490000</v>
      </c>
    </row>
    <row r="78" spans="1:16" ht="15" customHeight="1" x14ac:dyDescent="0.25">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x14ac:dyDescent="0.25">
      <c r="A79" s="10">
        <v>6201</v>
      </c>
      <c r="B79" s="21" t="s">
        <v>555</v>
      </c>
      <c r="C79" s="146">
        <v>11</v>
      </c>
      <c r="D79" s="12"/>
      <c r="E79" s="12"/>
      <c r="F79" s="12"/>
      <c r="G79" s="12"/>
      <c r="H79" s="12"/>
      <c r="I79" s="12"/>
      <c r="J79" s="12"/>
      <c r="K79" s="12"/>
      <c r="L79" s="12"/>
      <c r="M79" s="12"/>
      <c r="N79" s="12"/>
      <c r="O79" s="12"/>
      <c r="P79" s="13">
        <f t="shared" si="23"/>
        <v>0</v>
      </c>
    </row>
    <row r="80" spans="1:16" x14ac:dyDescent="0.25">
      <c r="A80" s="10">
        <v>6202</v>
      </c>
      <c r="B80" s="21" t="s">
        <v>556</v>
      </c>
      <c r="C80" s="146">
        <v>11</v>
      </c>
      <c r="D80" s="12"/>
      <c r="E80" s="12"/>
      <c r="F80" s="12"/>
      <c r="G80" s="12"/>
      <c r="H80" s="12"/>
      <c r="I80" s="12"/>
      <c r="J80" s="12"/>
      <c r="K80" s="12"/>
      <c r="L80" s="12"/>
      <c r="M80" s="12"/>
      <c r="N80" s="12"/>
      <c r="O80" s="12"/>
      <c r="P80" s="13">
        <f t="shared" si="23"/>
        <v>0</v>
      </c>
    </row>
    <row r="81" spans="1:16" ht="15" customHeight="1" x14ac:dyDescent="0.25">
      <c r="A81" s="7">
        <v>6300</v>
      </c>
      <c r="B81" s="19" t="s">
        <v>557</v>
      </c>
      <c r="C81" s="149"/>
      <c r="D81" s="9">
        <f>SUM(D82:D86)</f>
        <v>2000</v>
      </c>
      <c r="E81" s="9">
        <f t="shared" ref="E81:O81" si="25">SUM(E82:E86)</f>
        <v>2000</v>
      </c>
      <c r="F81" s="9">
        <f t="shared" si="25"/>
        <v>2000</v>
      </c>
      <c r="G81" s="9">
        <f t="shared" si="25"/>
        <v>2000</v>
      </c>
      <c r="H81" s="9">
        <f t="shared" si="25"/>
        <v>2000</v>
      </c>
      <c r="I81" s="9">
        <f t="shared" si="25"/>
        <v>2000</v>
      </c>
      <c r="J81" s="9">
        <f t="shared" si="25"/>
        <v>2000</v>
      </c>
      <c r="K81" s="9">
        <f t="shared" si="25"/>
        <v>2000</v>
      </c>
      <c r="L81" s="9">
        <f t="shared" si="25"/>
        <v>2000</v>
      </c>
      <c r="M81" s="9">
        <f t="shared" si="25"/>
        <v>0</v>
      </c>
      <c r="N81" s="9">
        <f t="shared" si="25"/>
        <v>0</v>
      </c>
      <c r="O81" s="9">
        <f t="shared" si="25"/>
        <v>0</v>
      </c>
      <c r="P81" s="9">
        <f t="shared" si="23"/>
        <v>18000</v>
      </c>
    </row>
    <row r="82" spans="1:16" x14ac:dyDescent="0.25">
      <c r="A82" s="10">
        <v>6301</v>
      </c>
      <c r="B82" s="17" t="s">
        <v>435</v>
      </c>
      <c r="C82" s="146">
        <v>11</v>
      </c>
      <c r="D82" s="12"/>
      <c r="E82" s="12"/>
      <c r="F82" s="12"/>
      <c r="G82" s="12"/>
      <c r="H82" s="12"/>
      <c r="I82" s="12"/>
      <c r="J82" s="12"/>
      <c r="K82" s="12"/>
      <c r="L82" s="12"/>
      <c r="M82" s="12"/>
      <c r="N82" s="12"/>
      <c r="O82" s="12"/>
      <c r="P82" s="13">
        <f t="shared" si="23"/>
        <v>0</v>
      </c>
    </row>
    <row r="83" spans="1:16" x14ac:dyDescent="0.25">
      <c r="A83" s="10">
        <v>6302</v>
      </c>
      <c r="B83" s="17" t="s">
        <v>517</v>
      </c>
      <c r="C83" s="146">
        <v>11</v>
      </c>
      <c r="D83" s="12"/>
      <c r="E83" s="12"/>
      <c r="F83" s="12"/>
      <c r="G83" s="12"/>
      <c r="H83" s="12"/>
      <c r="I83" s="12"/>
      <c r="J83" s="12"/>
      <c r="K83" s="12"/>
      <c r="L83" s="12"/>
      <c r="M83" s="12"/>
      <c r="N83" s="12"/>
      <c r="O83" s="12"/>
      <c r="P83" s="13">
        <f t="shared" si="23"/>
        <v>0</v>
      </c>
    </row>
    <row r="84" spans="1:16" x14ac:dyDescent="0.25">
      <c r="A84" s="10">
        <v>6303</v>
      </c>
      <c r="B84" s="17" t="s">
        <v>436</v>
      </c>
      <c r="C84" s="146">
        <v>11</v>
      </c>
      <c r="D84" s="12">
        <v>2000</v>
      </c>
      <c r="E84" s="12">
        <v>2000</v>
      </c>
      <c r="F84" s="12">
        <v>2000</v>
      </c>
      <c r="G84" s="12">
        <v>2000</v>
      </c>
      <c r="H84" s="12">
        <v>2000</v>
      </c>
      <c r="I84" s="12">
        <v>2000</v>
      </c>
      <c r="J84" s="12">
        <v>2000</v>
      </c>
      <c r="K84" s="12">
        <v>2000</v>
      </c>
      <c r="L84" s="12">
        <v>2000</v>
      </c>
      <c r="M84" s="12"/>
      <c r="N84" s="12"/>
      <c r="O84" s="12"/>
      <c r="P84" s="13">
        <f t="shared" si="23"/>
        <v>18000</v>
      </c>
    </row>
    <row r="85" spans="1:16" x14ac:dyDescent="0.25">
      <c r="A85" s="10">
        <v>6304</v>
      </c>
      <c r="B85" s="17" t="s">
        <v>518</v>
      </c>
      <c r="C85" s="146">
        <v>11</v>
      </c>
      <c r="D85" s="12"/>
      <c r="E85" s="12"/>
      <c r="F85" s="12"/>
      <c r="G85" s="12"/>
      <c r="H85" s="12"/>
      <c r="I85" s="12"/>
      <c r="J85" s="12"/>
      <c r="K85" s="12"/>
      <c r="L85" s="12"/>
      <c r="M85" s="12"/>
      <c r="N85" s="12"/>
      <c r="O85" s="12"/>
      <c r="P85" s="13">
        <f t="shared" si="23"/>
        <v>0</v>
      </c>
    </row>
    <row r="86" spans="1:16" x14ac:dyDescent="0.25">
      <c r="A86" s="10">
        <v>6309</v>
      </c>
      <c r="B86" s="17" t="s">
        <v>437</v>
      </c>
      <c r="C86" s="146">
        <v>11</v>
      </c>
      <c r="D86" s="12"/>
      <c r="E86" s="12"/>
      <c r="F86" s="12"/>
      <c r="G86" s="12"/>
      <c r="H86" s="12"/>
      <c r="I86" s="12"/>
      <c r="J86" s="12"/>
      <c r="K86" s="12"/>
      <c r="L86" s="12"/>
      <c r="M86" s="12"/>
      <c r="N86" s="12"/>
      <c r="O86" s="12"/>
      <c r="P86" s="13">
        <f t="shared" si="23"/>
        <v>0</v>
      </c>
    </row>
    <row r="87" spans="1:16" ht="45" x14ac:dyDescent="0.2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x14ac:dyDescent="0.25">
      <c r="A88" s="10">
        <v>6901</v>
      </c>
      <c r="B88" s="17" t="s">
        <v>3001</v>
      </c>
      <c r="C88" s="146">
        <v>11</v>
      </c>
      <c r="D88" s="12"/>
      <c r="E88" s="12"/>
      <c r="F88" s="12"/>
      <c r="G88" s="12"/>
      <c r="H88" s="12"/>
      <c r="I88" s="12"/>
      <c r="J88" s="12"/>
      <c r="K88" s="12"/>
      <c r="L88" s="12"/>
      <c r="M88" s="12"/>
      <c r="N88" s="12"/>
      <c r="O88" s="12"/>
      <c r="P88" s="13">
        <f t="shared" si="23"/>
        <v>0</v>
      </c>
    </row>
    <row r="89" spans="1:16" ht="30" customHeight="1" x14ac:dyDescent="0.25">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x14ac:dyDescent="0.25">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x14ac:dyDescent="0.25">
      <c r="A91" s="10">
        <v>7101</v>
      </c>
      <c r="B91" s="17" t="s">
        <v>558</v>
      </c>
      <c r="C91" s="110">
        <v>14</v>
      </c>
      <c r="D91" s="12"/>
      <c r="E91" s="12"/>
      <c r="F91" s="12"/>
      <c r="G91" s="12"/>
      <c r="H91" s="12"/>
      <c r="I91" s="12"/>
      <c r="J91" s="12"/>
      <c r="K91" s="12"/>
      <c r="L91" s="12"/>
      <c r="M91" s="12"/>
      <c r="N91" s="12"/>
      <c r="O91" s="12"/>
      <c r="P91" s="13">
        <f t="shared" si="23"/>
        <v>0</v>
      </c>
    </row>
    <row r="92" spans="1:16" ht="30" customHeight="1" x14ac:dyDescent="0.25">
      <c r="A92" s="7">
        <v>7200</v>
      </c>
      <c r="B92" s="19" t="s">
        <v>559</v>
      </c>
      <c r="C92" s="149"/>
      <c r="D92" s="9"/>
      <c r="E92" s="9"/>
      <c r="F92" s="9"/>
      <c r="G92" s="9"/>
      <c r="H92" s="9"/>
      <c r="I92" s="9"/>
      <c r="J92" s="9"/>
      <c r="K92" s="9"/>
      <c r="L92" s="9"/>
      <c r="M92" s="9"/>
      <c r="N92" s="9"/>
      <c r="O92" s="9"/>
      <c r="P92" s="9">
        <f t="shared" si="23"/>
        <v>0</v>
      </c>
    </row>
    <row r="93" spans="1:16" ht="30" customHeight="1" x14ac:dyDescent="0.25">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x14ac:dyDescent="0.25">
      <c r="A94" s="10">
        <v>7301</v>
      </c>
      <c r="B94" s="17" t="s">
        <v>560</v>
      </c>
      <c r="C94" s="110">
        <v>14</v>
      </c>
      <c r="D94" s="12"/>
      <c r="E94" s="12"/>
      <c r="F94" s="12"/>
      <c r="G94" s="12"/>
      <c r="H94" s="12"/>
      <c r="I94" s="12"/>
      <c r="J94" s="12"/>
      <c r="K94" s="12"/>
      <c r="L94" s="12"/>
      <c r="M94" s="12"/>
      <c r="N94" s="12"/>
      <c r="O94" s="12"/>
      <c r="P94" s="13">
        <f t="shared" si="23"/>
        <v>0</v>
      </c>
    </row>
    <row r="95" spans="1:16" ht="45" customHeight="1" x14ac:dyDescent="0.25">
      <c r="A95" s="7">
        <v>7400</v>
      </c>
      <c r="B95" s="19" t="s">
        <v>561</v>
      </c>
      <c r="C95" s="149"/>
      <c r="D95" s="9"/>
      <c r="E95" s="9"/>
      <c r="F95" s="9"/>
      <c r="G95" s="9"/>
      <c r="H95" s="9"/>
      <c r="I95" s="9"/>
      <c r="J95" s="9"/>
      <c r="K95" s="9"/>
      <c r="L95" s="9"/>
      <c r="M95" s="9"/>
      <c r="N95" s="9"/>
      <c r="O95" s="9"/>
      <c r="P95" s="9">
        <f t="shared" si="23"/>
        <v>0</v>
      </c>
    </row>
    <row r="96" spans="1:16" ht="45" customHeight="1" x14ac:dyDescent="0.25">
      <c r="A96" s="7">
        <v>7500</v>
      </c>
      <c r="B96" s="19" t="s">
        <v>562</v>
      </c>
      <c r="C96" s="149"/>
      <c r="D96" s="9"/>
      <c r="E96" s="9"/>
      <c r="F96" s="9"/>
      <c r="G96" s="9"/>
      <c r="H96" s="9"/>
      <c r="I96" s="9"/>
      <c r="J96" s="9"/>
      <c r="K96" s="9"/>
      <c r="L96" s="9"/>
      <c r="M96" s="9"/>
      <c r="N96" s="9"/>
      <c r="O96" s="9"/>
      <c r="P96" s="9">
        <f t="shared" si="23"/>
        <v>0</v>
      </c>
    </row>
    <row r="97" spans="1:16" ht="45" customHeight="1" x14ac:dyDescent="0.25">
      <c r="A97" s="7">
        <v>7600</v>
      </c>
      <c r="B97" s="19" t="s">
        <v>563</v>
      </c>
      <c r="C97" s="149"/>
      <c r="D97" s="9"/>
      <c r="E97" s="9"/>
      <c r="F97" s="9"/>
      <c r="G97" s="9"/>
      <c r="H97" s="9"/>
      <c r="I97" s="9"/>
      <c r="J97" s="9"/>
      <c r="K97" s="9"/>
      <c r="L97" s="9"/>
      <c r="M97" s="9"/>
      <c r="N97" s="9"/>
      <c r="O97" s="9"/>
      <c r="P97" s="9">
        <f t="shared" si="23"/>
        <v>0</v>
      </c>
    </row>
    <row r="98" spans="1:16" ht="30" customHeight="1" x14ac:dyDescent="0.25">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x14ac:dyDescent="0.25">
      <c r="A99" s="10">
        <v>7701</v>
      </c>
      <c r="B99" s="17" t="s">
        <v>564</v>
      </c>
      <c r="C99" s="110">
        <v>14</v>
      </c>
      <c r="D99" s="12"/>
      <c r="E99" s="12"/>
      <c r="F99" s="12"/>
      <c r="G99" s="12"/>
      <c r="H99" s="12"/>
      <c r="I99" s="12"/>
      <c r="J99" s="12"/>
      <c r="K99" s="12"/>
      <c r="L99" s="12"/>
      <c r="M99" s="12"/>
      <c r="N99" s="12"/>
      <c r="O99" s="12"/>
      <c r="P99" s="13">
        <f t="shared" si="23"/>
        <v>0</v>
      </c>
    </row>
    <row r="100" spans="1:16" ht="30" customHeight="1" x14ac:dyDescent="0.25">
      <c r="A100" s="7">
        <v>7800</v>
      </c>
      <c r="B100" s="19" t="s">
        <v>565</v>
      </c>
      <c r="C100" s="149"/>
      <c r="D100" s="9"/>
      <c r="E100" s="9"/>
      <c r="F100" s="9"/>
      <c r="G100" s="9"/>
      <c r="H100" s="9"/>
      <c r="I100" s="9"/>
      <c r="J100" s="9"/>
      <c r="K100" s="9"/>
      <c r="L100" s="9"/>
      <c r="M100" s="9"/>
      <c r="N100" s="9"/>
      <c r="O100" s="9"/>
      <c r="P100" s="9">
        <f t="shared" si="23"/>
        <v>0</v>
      </c>
    </row>
    <row r="101" spans="1:16" ht="15" customHeight="1" x14ac:dyDescent="0.25">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x14ac:dyDescent="0.25">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x14ac:dyDescent="0.25">
      <c r="A103" s="4">
        <v>8000</v>
      </c>
      <c r="B103" s="20" t="s">
        <v>2970</v>
      </c>
      <c r="C103" s="144"/>
      <c r="D103" s="6">
        <f>D104+D117+D120+D127+D133</f>
        <v>8106000</v>
      </c>
      <c r="E103" s="6">
        <f t="shared" ref="E103:O103" si="32">E104+E117+E120+E127+E133</f>
        <v>8106000</v>
      </c>
      <c r="F103" s="6">
        <f t="shared" si="32"/>
        <v>8106000</v>
      </c>
      <c r="G103" s="6">
        <f t="shared" si="32"/>
        <v>8106000</v>
      </c>
      <c r="H103" s="6">
        <f t="shared" si="32"/>
        <v>8306000</v>
      </c>
      <c r="I103" s="6">
        <f t="shared" si="32"/>
        <v>8006000</v>
      </c>
      <c r="J103" s="6">
        <f t="shared" si="32"/>
        <v>8006000</v>
      </c>
      <c r="K103" s="6">
        <f t="shared" si="32"/>
        <v>8006000</v>
      </c>
      <c r="L103" s="6">
        <f t="shared" si="32"/>
        <v>8006000</v>
      </c>
      <c r="M103" s="6">
        <f t="shared" si="32"/>
        <v>8006000</v>
      </c>
      <c r="N103" s="6">
        <f t="shared" si="32"/>
        <v>6946000</v>
      </c>
      <c r="O103" s="6">
        <f t="shared" si="32"/>
        <v>6946000</v>
      </c>
      <c r="P103" s="6">
        <f t="shared" si="23"/>
        <v>94652000</v>
      </c>
    </row>
    <row r="104" spans="1:16" ht="15" customHeight="1" x14ac:dyDescent="0.25">
      <c r="A104" s="7">
        <v>8100</v>
      </c>
      <c r="B104" s="19" t="s">
        <v>568</v>
      </c>
      <c r="C104" s="149"/>
      <c r="D104" s="9">
        <f>SUM(D105:D116)</f>
        <v>4996000</v>
      </c>
      <c r="E104" s="9">
        <f t="shared" ref="E104:O104" si="33">SUM(E105:E116)</f>
        <v>4996000</v>
      </c>
      <c r="F104" s="9">
        <f t="shared" si="33"/>
        <v>4996000</v>
      </c>
      <c r="G104" s="9">
        <f t="shared" si="33"/>
        <v>4996000</v>
      </c>
      <c r="H104" s="9">
        <f t="shared" si="33"/>
        <v>4946000</v>
      </c>
      <c r="I104" s="9">
        <f t="shared" si="33"/>
        <v>4946000</v>
      </c>
      <c r="J104" s="9">
        <f t="shared" si="33"/>
        <v>4946000</v>
      </c>
      <c r="K104" s="9">
        <f t="shared" si="33"/>
        <v>4946000</v>
      </c>
      <c r="L104" s="9">
        <f t="shared" si="33"/>
        <v>4946000</v>
      </c>
      <c r="M104" s="9">
        <f t="shared" si="33"/>
        <v>4946000</v>
      </c>
      <c r="N104" s="9">
        <f t="shared" si="33"/>
        <v>4946000</v>
      </c>
      <c r="O104" s="9">
        <f t="shared" si="33"/>
        <v>4946000</v>
      </c>
      <c r="P104" s="9">
        <f t="shared" si="23"/>
        <v>59552000</v>
      </c>
    </row>
    <row r="105" spans="1:16" x14ac:dyDescent="0.25">
      <c r="A105" s="10">
        <v>8101</v>
      </c>
      <c r="B105" s="17" t="s">
        <v>2971</v>
      </c>
      <c r="C105" s="110">
        <v>15</v>
      </c>
      <c r="D105" s="12">
        <v>4000000</v>
      </c>
      <c r="E105" s="12">
        <v>4000000</v>
      </c>
      <c r="F105" s="12">
        <v>4000000</v>
      </c>
      <c r="G105" s="12">
        <v>4000000</v>
      </c>
      <c r="H105" s="12">
        <v>4000000</v>
      </c>
      <c r="I105" s="12">
        <v>4000000</v>
      </c>
      <c r="J105" s="12">
        <v>4000000</v>
      </c>
      <c r="K105" s="12">
        <v>4000000</v>
      </c>
      <c r="L105" s="12">
        <v>4000000</v>
      </c>
      <c r="M105" s="12">
        <v>4000000</v>
      </c>
      <c r="N105" s="12">
        <v>4000000</v>
      </c>
      <c r="O105" s="12">
        <v>4000000</v>
      </c>
      <c r="P105" s="13">
        <f t="shared" si="23"/>
        <v>48000000</v>
      </c>
    </row>
    <row r="106" spans="1:16" x14ac:dyDescent="0.25">
      <c r="A106" s="10">
        <v>8102</v>
      </c>
      <c r="B106" s="17" t="s">
        <v>2972</v>
      </c>
      <c r="C106" s="110">
        <v>15</v>
      </c>
      <c r="D106" s="12">
        <v>500000</v>
      </c>
      <c r="E106" s="12">
        <v>500000</v>
      </c>
      <c r="F106" s="12">
        <v>500000</v>
      </c>
      <c r="G106" s="12">
        <v>500000</v>
      </c>
      <c r="H106" s="12">
        <v>500000</v>
      </c>
      <c r="I106" s="12">
        <v>500000</v>
      </c>
      <c r="J106" s="12">
        <v>500000</v>
      </c>
      <c r="K106" s="12">
        <v>500000</v>
      </c>
      <c r="L106" s="12">
        <v>500000</v>
      </c>
      <c r="M106" s="12">
        <v>500000</v>
      </c>
      <c r="N106" s="12">
        <v>500000</v>
      </c>
      <c r="O106" s="12">
        <v>500000</v>
      </c>
      <c r="P106" s="13">
        <f t="shared" si="23"/>
        <v>6000000</v>
      </c>
    </row>
    <row r="107" spans="1:16" x14ac:dyDescent="0.25">
      <c r="A107" s="10">
        <v>8103</v>
      </c>
      <c r="B107" s="17" t="s">
        <v>2973</v>
      </c>
      <c r="C107" s="110">
        <v>15</v>
      </c>
      <c r="D107" s="12">
        <v>197000</v>
      </c>
      <c r="E107" s="12">
        <v>197000</v>
      </c>
      <c r="F107" s="12">
        <v>197000</v>
      </c>
      <c r="G107" s="12">
        <v>197000</v>
      </c>
      <c r="H107" s="12">
        <v>197000</v>
      </c>
      <c r="I107" s="12">
        <v>197000</v>
      </c>
      <c r="J107" s="12">
        <v>197000</v>
      </c>
      <c r="K107" s="12">
        <v>197000</v>
      </c>
      <c r="L107" s="12">
        <v>197000</v>
      </c>
      <c r="M107" s="12">
        <v>197000</v>
      </c>
      <c r="N107" s="12">
        <v>197000</v>
      </c>
      <c r="O107" s="12">
        <v>197000</v>
      </c>
      <c r="P107" s="13">
        <f t="shared" si="23"/>
        <v>2364000</v>
      </c>
    </row>
    <row r="108" spans="1:16" x14ac:dyDescent="0.25">
      <c r="A108" s="10">
        <v>8104</v>
      </c>
      <c r="B108" s="17" t="s">
        <v>2974</v>
      </c>
      <c r="C108" s="110">
        <v>15</v>
      </c>
      <c r="D108" s="12">
        <v>50000</v>
      </c>
      <c r="E108" s="12">
        <v>50000</v>
      </c>
      <c r="F108" s="12">
        <v>50000</v>
      </c>
      <c r="G108" s="12">
        <v>50000</v>
      </c>
      <c r="H108" s="12"/>
      <c r="I108" s="12"/>
      <c r="J108" s="12"/>
      <c r="K108" s="12"/>
      <c r="L108" s="12"/>
      <c r="M108" s="12"/>
      <c r="N108" s="12"/>
      <c r="O108" s="12"/>
      <c r="P108" s="13">
        <f t="shared" si="23"/>
        <v>200000</v>
      </c>
    </row>
    <row r="109" spans="1:16" x14ac:dyDescent="0.25">
      <c r="A109" s="10">
        <v>8105</v>
      </c>
      <c r="B109" s="17" t="s">
        <v>2975</v>
      </c>
      <c r="C109" s="110">
        <v>15</v>
      </c>
      <c r="D109" s="12"/>
      <c r="E109" s="12"/>
      <c r="F109" s="12"/>
      <c r="G109" s="12"/>
      <c r="H109" s="12"/>
      <c r="I109" s="12"/>
      <c r="J109" s="12"/>
      <c r="K109" s="12"/>
      <c r="L109" s="12"/>
      <c r="M109" s="12"/>
      <c r="N109" s="12"/>
      <c r="O109" s="12"/>
      <c r="P109" s="13">
        <f t="shared" si="23"/>
        <v>0</v>
      </c>
    </row>
    <row r="110" spans="1:16" x14ac:dyDescent="0.25">
      <c r="A110" s="10">
        <v>8106</v>
      </c>
      <c r="B110" s="17" t="s">
        <v>2976</v>
      </c>
      <c r="C110" s="110">
        <v>15</v>
      </c>
      <c r="D110" s="12">
        <v>224000</v>
      </c>
      <c r="E110" s="12">
        <v>224000</v>
      </c>
      <c r="F110" s="12">
        <v>224000</v>
      </c>
      <c r="G110" s="12">
        <v>224000</v>
      </c>
      <c r="H110" s="12">
        <v>224000</v>
      </c>
      <c r="I110" s="12">
        <v>224000</v>
      </c>
      <c r="J110" s="12">
        <v>224000</v>
      </c>
      <c r="K110" s="12">
        <v>224000</v>
      </c>
      <c r="L110" s="12">
        <v>224000</v>
      </c>
      <c r="M110" s="12">
        <v>224000</v>
      </c>
      <c r="N110" s="12">
        <v>224000</v>
      </c>
      <c r="O110" s="12">
        <v>224000</v>
      </c>
      <c r="P110" s="13">
        <f t="shared" si="23"/>
        <v>2688000</v>
      </c>
    </row>
    <row r="111" spans="1:16" x14ac:dyDescent="0.25">
      <c r="A111" s="10">
        <v>8107</v>
      </c>
      <c r="B111" s="17" t="s">
        <v>2977</v>
      </c>
      <c r="C111" s="110">
        <v>15</v>
      </c>
      <c r="D111" s="12"/>
      <c r="E111" s="12"/>
      <c r="F111" s="12"/>
      <c r="G111" s="12"/>
      <c r="H111" s="12"/>
      <c r="I111" s="12"/>
      <c r="J111" s="12"/>
      <c r="K111" s="12"/>
      <c r="L111" s="12"/>
      <c r="M111" s="12"/>
      <c r="N111" s="12"/>
      <c r="O111" s="12"/>
      <c r="P111" s="13">
        <f t="shared" si="23"/>
        <v>0</v>
      </c>
    </row>
    <row r="112" spans="1:16" x14ac:dyDescent="0.25">
      <c r="A112" s="10">
        <v>8108</v>
      </c>
      <c r="B112" s="17" t="s">
        <v>2978</v>
      </c>
      <c r="C112" s="110">
        <v>15</v>
      </c>
      <c r="D112" s="12"/>
      <c r="E112" s="12"/>
      <c r="F112" s="12"/>
      <c r="G112" s="12"/>
      <c r="H112" s="12"/>
      <c r="I112" s="12"/>
      <c r="J112" s="12"/>
      <c r="K112" s="12"/>
      <c r="L112" s="12"/>
      <c r="M112" s="12"/>
      <c r="N112" s="12"/>
      <c r="O112" s="12"/>
      <c r="P112" s="13">
        <f t="shared" si="23"/>
        <v>0</v>
      </c>
    </row>
    <row r="113" spans="1:16" x14ac:dyDescent="0.25">
      <c r="A113" s="10">
        <v>8109</v>
      </c>
      <c r="B113" s="17" t="s">
        <v>2979</v>
      </c>
      <c r="C113" s="110">
        <v>15</v>
      </c>
      <c r="D113" s="12"/>
      <c r="E113" s="12"/>
      <c r="F113" s="12"/>
      <c r="G113" s="12"/>
      <c r="H113" s="12"/>
      <c r="I113" s="12"/>
      <c r="J113" s="12"/>
      <c r="K113" s="12"/>
      <c r="L113" s="12"/>
      <c r="M113" s="12"/>
      <c r="N113" s="12"/>
      <c r="O113" s="12"/>
      <c r="P113" s="13">
        <f t="shared" si="23"/>
        <v>0</v>
      </c>
    </row>
    <row r="114" spans="1:16" x14ac:dyDescent="0.25">
      <c r="A114" s="10">
        <v>8110</v>
      </c>
      <c r="B114" s="17" t="s">
        <v>2980</v>
      </c>
      <c r="C114" s="110">
        <v>15</v>
      </c>
      <c r="D114" s="12"/>
      <c r="E114" s="12"/>
      <c r="F114" s="12"/>
      <c r="G114" s="12"/>
      <c r="H114" s="12"/>
      <c r="I114" s="12"/>
      <c r="J114" s="12"/>
      <c r="K114" s="12"/>
      <c r="L114" s="12"/>
      <c r="M114" s="12"/>
      <c r="N114" s="12"/>
      <c r="O114" s="12"/>
      <c r="P114" s="13">
        <f t="shared" si="23"/>
        <v>0</v>
      </c>
    </row>
    <row r="115" spans="1:16" ht="30" x14ac:dyDescent="0.25">
      <c r="A115" s="10">
        <v>8111</v>
      </c>
      <c r="B115" s="17" t="s">
        <v>2981</v>
      </c>
      <c r="C115" s="110">
        <v>15</v>
      </c>
      <c r="D115" s="12"/>
      <c r="E115" s="12"/>
      <c r="F115" s="12"/>
      <c r="G115" s="12"/>
      <c r="H115" s="12"/>
      <c r="I115" s="12"/>
      <c r="J115" s="12"/>
      <c r="K115" s="12"/>
      <c r="L115" s="12"/>
      <c r="M115" s="12"/>
      <c r="N115" s="12"/>
      <c r="O115" s="12"/>
      <c r="P115" s="13">
        <f t="shared" si="23"/>
        <v>0</v>
      </c>
    </row>
    <row r="116" spans="1:16" x14ac:dyDescent="0.25">
      <c r="A116" s="10">
        <v>8112</v>
      </c>
      <c r="B116" s="17" t="s">
        <v>580</v>
      </c>
      <c r="C116" s="110">
        <v>16</v>
      </c>
      <c r="D116" s="12">
        <v>25000</v>
      </c>
      <c r="E116" s="12">
        <v>25000</v>
      </c>
      <c r="F116" s="12">
        <v>25000</v>
      </c>
      <c r="G116" s="12">
        <v>25000</v>
      </c>
      <c r="H116" s="12">
        <v>25000</v>
      </c>
      <c r="I116" s="12">
        <v>25000</v>
      </c>
      <c r="J116" s="12">
        <v>25000</v>
      </c>
      <c r="K116" s="12">
        <v>25000</v>
      </c>
      <c r="L116" s="12">
        <v>25000</v>
      </c>
      <c r="M116" s="12">
        <v>25000</v>
      </c>
      <c r="N116" s="12">
        <v>25000</v>
      </c>
      <c r="O116" s="12">
        <v>25000</v>
      </c>
      <c r="P116" s="13">
        <f t="shared" si="23"/>
        <v>300000</v>
      </c>
    </row>
    <row r="117" spans="1:16" ht="15" customHeight="1" x14ac:dyDescent="0.25">
      <c r="A117" s="7">
        <v>8200</v>
      </c>
      <c r="B117" s="19" t="s">
        <v>581</v>
      </c>
      <c r="C117" s="149"/>
      <c r="D117" s="9">
        <f>SUM(D118:D119)</f>
        <v>2960000</v>
      </c>
      <c r="E117" s="9">
        <f t="shared" ref="E117:O117" si="34">SUM(E118:E119)</f>
        <v>2960000</v>
      </c>
      <c r="F117" s="9">
        <f t="shared" si="34"/>
        <v>2960000</v>
      </c>
      <c r="G117" s="9">
        <f t="shared" si="34"/>
        <v>2960000</v>
      </c>
      <c r="H117" s="9">
        <f t="shared" si="34"/>
        <v>2960000</v>
      </c>
      <c r="I117" s="9">
        <f t="shared" si="34"/>
        <v>2960000</v>
      </c>
      <c r="J117" s="9">
        <f t="shared" si="34"/>
        <v>2960000</v>
      </c>
      <c r="K117" s="9">
        <f t="shared" si="34"/>
        <v>2960000</v>
      </c>
      <c r="L117" s="9">
        <f t="shared" si="34"/>
        <v>2960000</v>
      </c>
      <c r="M117" s="9">
        <f t="shared" si="34"/>
        <v>2960000</v>
      </c>
      <c r="N117" s="9">
        <f t="shared" si="34"/>
        <v>1900000</v>
      </c>
      <c r="O117" s="9">
        <f t="shared" si="34"/>
        <v>1900000</v>
      </c>
      <c r="P117" s="9">
        <f t="shared" si="23"/>
        <v>33400000</v>
      </c>
    </row>
    <row r="118" spans="1:16" x14ac:dyDescent="0.25">
      <c r="A118" s="10">
        <v>8201</v>
      </c>
      <c r="B118" s="17" t="s">
        <v>582</v>
      </c>
      <c r="C118" s="110">
        <v>25</v>
      </c>
      <c r="D118" s="12">
        <v>1060000</v>
      </c>
      <c r="E118" s="12">
        <v>1060000</v>
      </c>
      <c r="F118" s="12">
        <v>1060000</v>
      </c>
      <c r="G118" s="12">
        <v>1060000</v>
      </c>
      <c r="H118" s="12">
        <v>1060000</v>
      </c>
      <c r="I118" s="12">
        <v>1060000</v>
      </c>
      <c r="J118" s="12">
        <v>1060000</v>
      </c>
      <c r="K118" s="12">
        <v>1060000</v>
      </c>
      <c r="L118" s="12">
        <v>1060000</v>
      </c>
      <c r="M118" s="12">
        <v>1060000</v>
      </c>
      <c r="N118" s="12"/>
      <c r="O118" s="12"/>
      <c r="P118" s="13">
        <f t="shared" si="23"/>
        <v>10600000</v>
      </c>
    </row>
    <row r="119" spans="1:16" x14ac:dyDescent="0.25">
      <c r="A119" s="10">
        <v>8202</v>
      </c>
      <c r="B119" s="17" t="s">
        <v>583</v>
      </c>
      <c r="C119" s="110">
        <v>25</v>
      </c>
      <c r="D119" s="12">
        <v>1900000</v>
      </c>
      <c r="E119" s="12">
        <v>1900000</v>
      </c>
      <c r="F119" s="12">
        <v>1900000</v>
      </c>
      <c r="G119" s="12">
        <v>1900000</v>
      </c>
      <c r="H119" s="12">
        <v>1900000</v>
      </c>
      <c r="I119" s="12">
        <v>1900000</v>
      </c>
      <c r="J119" s="12">
        <v>1900000</v>
      </c>
      <c r="K119" s="12">
        <v>1900000</v>
      </c>
      <c r="L119" s="12">
        <v>1900000</v>
      </c>
      <c r="M119" s="12">
        <v>1900000</v>
      </c>
      <c r="N119" s="12">
        <v>1900000</v>
      </c>
      <c r="O119" s="12">
        <v>1900000</v>
      </c>
      <c r="P119" s="13">
        <f t="shared" si="23"/>
        <v>22800000</v>
      </c>
    </row>
    <row r="120" spans="1:16" ht="15" customHeight="1" x14ac:dyDescent="0.25">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x14ac:dyDescent="0.25">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x14ac:dyDescent="0.25">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x14ac:dyDescent="0.25">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x14ac:dyDescent="0.25">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x14ac:dyDescent="0.25">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x14ac:dyDescent="0.25">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x14ac:dyDescent="0.25">
      <c r="A127" s="7">
        <v>8400</v>
      </c>
      <c r="B127" s="19" t="s">
        <v>444</v>
      </c>
      <c r="C127" s="149"/>
      <c r="D127" s="9">
        <f>SUM(D128:D132)</f>
        <v>150000</v>
      </c>
      <c r="E127" s="9">
        <f t="shared" ref="E127:O127" si="36">SUM(E128:E132)</f>
        <v>150000</v>
      </c>
      <c r="F127" s="9">
        <f t="shared" si="36"/>
        <v>150000</v>
      </c>
      <c r="G127" s="9">
        <f t="shared" si="36"/>
        <v>150000</v>
      </c>
      <c r="H127" s="9">
        <f t="shared" si="36"/>
        <v>400000</v>
      </c>
      <c r="I127" s="9">
        <f t="shared" si="36"/>
        <v>100000</v>
      </c>
      <c r="J127" s="9">
        <f t="shared" si="36"/>
        <v>100000</v>
      </c>
      <c r="K127" s="9">
        <f t="shared" si="36"/>
        <v>100000</v>
      </c>
      <c r="L127" s="9">
        <f t="shared" si="36"/>
        <v>100000</v>
      </c>
      <c r="M127" s="9">
        <f t="shared" si="36"/>
        <v>100000</v>
      </c>
      <c r="N127" s="9">
        <f t="shared" si="36"/>
        <v>100000</v>
      </c>
      <c r="O127" s="9">
        <f t="shared" si="36"/>
        <v>100000</v>
      </c>
      <c r="P127" s="9">
        <f t="shared" si="23"/>
        <v>1700000</v>
      </c>
    </row>
    <row r="128" spans="1:16" x14ac:dyDescent="0.25">
      <c r="A128" s="10">
        <v>8401</v>
      </c>
      <c r="B128" s="21" t="s">
        <v>588</v>
      </c>
      <c r="C128" s="110">
        <v>15</v>
      </c>
      <c r="D128" s="12"/>
      <c r="E128" s="12"/>
      <c r="F128" s="12"/>
      <c r="G128" s="12"/>
      <c r="H128" s="12"/>
      <c r="I128" s="12"/>
      <c r="J128" s="12"/>
      <c r="K128" s="12"/>
      <c r="L128" s="12"/>
      <c r="M128" s="12"/>
      <c r="N128" s="12"/>
      <c r="O128" s="12"/>
      <c r="P128" s="13">
        <f t="shared" si="23"/>
        <v>0</v>
      </c>
    </row>
    <row r="129" spans="1:16" x14ac:dyDescent="0.25">
      <c r="A129" s="10">
        <v>8402</v>
      </c>
      <c r="B129" s="21" t="s">
        <v>589</v>
      </c>
      <c r="C129" s="110">
        <v>15</v>
      </c>
      <c r="D129" s="12">
        <v>50000</v>
      </c>
      <c r="E129" s="12">
        <v>50000</v>
      </c>
      <c r="F129" s="12">
        <v>50000</v>
      </c>
      <c r="G129" s="12">
        <v>50000</v>
      </c>
      <c r="H129" s="12">
        <v>50000</v>
      </c>
      <c r="I129" s="12"/>
      <c r="J129" s="12"/>
      <c r="K129" s="12"/>
      <c r="L129" s="12"/>
      <c r="M129" s="12"/>
      <c r="N129" s="12"/>
      <c r="O129" s="12"/>
      <c r="P129" s="13">
        <f t="shared" si="23"/>
        <v>250000</v>
      </c>
    </row>
    <row r="130" spans="1:16" x14ac:dyDescent="0.25">
      <c r="A130" s="10">
        <v>8403</v>
      </c>
      <c r="B130" s="21" t="s">
        <v>590</v>
      </c>
      <c r="C130" s="110">
        <v>15</v>
      </c>
      <c r="D130" s="12">
        <v>100000</v>
      </c>
      <c r="E130" s="12">
        <v>100000</v>
      </c>
      <c r="F130" s="12">
        <v>100000</v>
      </c>
      <c r="G130" s="12">
        <v>100000</v>
      </c>
      <c r="H130" s="12">
        <v>100000</v>
      </c>
      <c r="I130" s="12">
        <v>100000</v>
      </c>
      <c r="J130" s="12">
        <v>100000</v>
      </c>
      <c r="K130" s="12">
        <v>100000</v>
      </c>
      <c r="L130" s="12">
        <v>100000</v>
      </c>
      <c r="M130" s="12">
        <v>100000</v>
      </c>
      <c r="N130" s="12">
        <v>100000</v>
      </c>
      <c r="O130" s="12">
        <v>100000</v>
      </c>
      <c r="P130" s="13">
        <f t="shared" si="23"/>
        <v>1200000</v>
      </c>
    </row>
    <row r="131" spans="1:16" x14ac:dyDescent="0.25">
      <c r="A131" s="10">
        <v>8404</v>
      </c>
      <c r="B131" s="21" t="s">
        <v>591</v>
      </c>
      <c r="C131" s="110">
        <v>15</v>
      </c>
      <c r="D131" s="12"/>
      <c r="E131" s="12"/>
      <c r="F131" s="12"/>
      <c r="G131" s="12"/>
      <c r="H131" s="12"/>
      <c r="I131" s="12"/>
      <c r="J131" s="12"/>
      <c r="K131" s="12"/>
      <c r="L131" s="12"/>
      <c r="M131" s="12"/>
      <c r="N131" s="12"/>
      <c r="O131" s="12"/>
      <c r="P131" s="13">
        <f t="shared" si="23"/>
        <v>0</v>
      </c>
    </row>
    <row r="132" spans="1:16" x14ac:dyDescent="0.25">
      <c r="A132" s="10">
        <v>8405</v>
      </c>
      <c r="B132" s="21" t="s">
        <v>592</v>
      </c>
      <c r="C132" s="110">
        <v>15</v>
      </c>
      <c r="D132" s="12"/>
      <c r="E132" s="12"/>
      <c r="F132" s="12"/>
      <c r="G132" s="12"/>
      <c r="H132" s="12">
        <v>250000</v>
      </c>
      <c r="I132" s="12"/>
      <c r="J132" s="12"/>
      <c r="K132" s="12"/>
      <c r="L132" s="12"/>
      <c r="M132" s="12"/>
      <c r="N132" s="12"/>
      <c r="O132" s="12"/>
      <c r="P132" s="13">
        <f t="shared" si="23"/>
        <v>250000</v>
      </c>
    </row>
    <row r="133" spans="1:16" ht="15" customHeight="1" x14ac:dyDescent="0.25">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x14ac:dyDescent="0.25">
      <c r="A134" s="10">
        <v>8501</v>
      </c>
      <c r="B134" s="21" t="s">
        <v>594</v>
      </c>
      <c r="C134" s="110">
        <v>25</v>
      </c>
      <c r="D134" s="12"/>
      <c r="E134" s="12"/>
      <c r="F134" s="12"/>
      <c r="G134" s="12"/>
      <c r="H134" s="12"/>
      <c r="I134" s="12"/>
      <c r="J134" s="12"/>
      <c r="K134" s="12"/>
      <c r="L134" s="12"/>
      <c r="M134" s="12"/>
      <c r="N134" s="12"/>
      <c r="O134" s="12"/>
      <c r="P134" s="13">
        <f t="shared" si="23"/>
        <v>0</v>
      </c>
    </row>
    <row r="135" spans="1:16" x14ac:dyDescent="0.25">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x14ac:dyDescent="0.25">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x14ac:dyDescent="0.25">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x14ac:dyDescent="0.25">
      <c r="A138" s="10">
        <v>9101</v>
      </c>
      <c r="B138" s="17" t="s">
        <v>614</v>
      </c>
      <c r="C138" s="110">
        <v>17</v>
      </c>
      <c r="D138" s="12"/>
      <c r="E138" s="12"/>
      <c r="F138" s="12"/>
      <c r="G138" s="12"/>
      <c r="H138" s="12"/>
      <c r="I138" s="12"/>
      <c r="J138" s="12"/>
      <c r="K138" s="12"/>
      <c r="L138" s="12"/>
      <c r="M138" s="12"/>
      <c r="N138" s="12"/>
      <c r="O138" s="12"/>
      <c r="P138" s="13">
        <f>SUM(D138:O138)</f>
        <v>0</v>
      </c>
    </row>
    <row r="139" spans="1:16" x14ac:dyDescent="0.25">
      <c r="A139" s="10">
        <v>9101</v>
      </c>
      <c r="B139" s="17" t="s">
        <v>976</v>
      </c>
      <c r="C139" s="110">
        <v>27</v>
      </c>
      <c r="D139" s="12"/>
      <c r="E139" s="12"/>
      <c r="F139" s="12"/>
      <c r="G139" s="12"/>
      <c r="H139" s="12"/>
      <c r="I139" s="12"/>
      <c r="J139" s="12"/>
      <c r="K139" s="12"/>
      <c r="L139" s="12"/>
      <c r="M139" s="12"/>
      <c r="N139" s="12"/>
      <c r="O139" s="12"/>
      <c r="P139" s="13">
        <f t="shared" si="23"/>
        <v>0</v>
      </c>
    </row>
    <row r="140" spans="1:16" x14ac:dyDescent="0.25">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x14ac:dyDescent="0.25">
      <c r="A141" s="7">
        <v>9200</v>
      </c>
      <c r="B141" s="19" t="s">
        <v>598</v>
      </c>
      <c r="C141" s="149"/>
      <c r="D141" s="9"/>
      <c r="E141" s="9"/>
      <c r="F141" s="9"/>
      <c r="G141" s="9"/>
      <c r="H141" s="9"/>
      <c r="I141" s="9"/>
      <c r="J141" s="9"/>
      <c r="K141" s="9"/>
      <c r="L141" s="9"/>
      <c r="M141" s="9"/>
      <c r="N141" s="9"/>
      <c r="O141" s="9"/>
      <c r="P141" s="9">
        <f t="shared" si="23"/>
        <v>0</v>
      </c>
    </row>
    <row r="142" spans="1:16" ht="15" customHeight="1" x14ac:dyDescent="0.25">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x14ac:dyDescent="0.25">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x14ac:dyDescent="0.25">
      <c r="A144" s="10">
        <v>9301</v>
      </c>
      <c r="B144" s="17" t="s">
        <v>978</v>
      </c>
      <c r="C144" s="110">
        <v>27</v>
      </c>
      <c r="D144" s="12"/>
      <c r="E144" s="12"/>
      <c r="F144" s="12"/>
      <c r="G144" s="12"/>
      <c r="H144" s="12"/>
      <c r="I144" s="12"/>
      <c r="J144" s="12"/>
      <c r="K144" s="12"/>
      <c r="L144" s="12"/>
      <c r="M144" s="12"/>
      <c r="N144" s="12"/>
      <c r="O144" s="12"/>
      <c r="P144" s="13">
        <f t="shared" si="41"/>
        <v>0</v>
      </c>
    </row>
    <row r="145" spans="1:16" x14ac:dyDescent="0.25">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x14ac:dyDescent="0.25">
      <c r="A146" s="7">
        <v>9400</v>
      </c>
      <c r="B146" s="19" t="s">
        <v>600</v>
      </c>
      <c r="C146" s="149"/>
      <c r="D146" s="9"/>
      <c r="E146" s="9"/>
      <c r="F146" s="9"/>
      <c r="G146" s="9"/>
      <c r="H146" s="9"/>
      <c r="I146" s="9"/>
      <c r="J146" s="9"/>
      <c r="K146" s="9"/>
      <c r="L146" s="9"/>
      <c r="M146" s="9"/>
      <c r="N146" s="9"/>
      <c r="O146" s="9"/>
      <c r="P146" s="9">
        <f t="shared" si="41"/>
        <v>0</v>
      </c>
    </row>
    <row r="147" spans="1:16" ht="15" customHeight="1" x14ac:dyDescent="0.25">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x14ac:dyDescent="0.25">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x14ac:dyDescent="0.25">
      <c r="A149" s="7">
        <v>9600</v>
      </c>
      <c r="B149" s="19" t="s">
        <v>602</v>
      </c>
      <c r="C149" s="149"/>
      <c r="D149" s="9"/>
      <c r="E149" s="9"/>
      <c r="F149" s="9"/>
      <c r="G149" s="9"/>
      <c r="H149" s="9"/>
      <c r="I149" s="9"/>
      <c r="J149" s="9"/>
      <c r="K149" s="9"/>
      <c r="L149" s="9"/>
      <c r="M149" s="9"/>
      <c r="N149" s="9"/>
      <c r="O149" s="9"/>
      <c r="P149" s="9">
        <f t="shared" si="41"/>
        <v>0</v>
      </c>
    </row>
    <row r="150" spans="1:16" ht="30" customHeight="1" x14ac:dyDescent="0.25">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x14ac:dyDescent="0.25">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x14ac:dyDescent="0.25">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x14ac:dyDescent="0.25">
      <c r="A153" s="24">
        <v>100</v>
      </c>
      <c r="B153" s="19" t="s">
        <v>604</v>
      </c>
      <c r="C153" s="149"/>
      <c r="D153" s="9"/>
      <c r="E153" s="9"/>
      <c r="F153" s="9"/>
      <c r="G153" s="9"/>
      <c r="H153" s="9"/>
      <c r="I153" s="9"/>
      <c r="J153" s="9"/>
      <c r="K153" s="9"/>
      <c r="L153" s="9"/>
      <c r="M153" s="9"/>
      <c r="N153" s="9"/>
      <c r="O153" s="9"/>
      <c r="P153" s="9">
        <f t="shared" si="41"/>
        <v>0</v>
      </c>
    </row>
    <row r="154" spans="1:16" ht="15" customHeight="1" x14ac:dyDescent="0.25">
      <c r="A154" s="24">
        <v>200</v>
      </c>
      <c r="B154" s="19" t="s">
        <v>605</v>
      </c>
      <c r="C154" s="149"/>
      <c r="D154" s="9"/>
      <c r="E154" s="9"/>
      <c r="F154" s="9"/>
      <c r="G154" s="9"/>
      <c r="H154" s="9"/>
      <c r="I154" s="9"/>
      <c r="J154" s="9"/>
      <c r="K154" s="9"/>
      <c r="L154" s="9"/>
      <c r="M154" s="9"/>
      <c r="N154" s="9"/>
      <c r="O154" s="9"/>
      <c r="P154" s="9">
        <f t="shared" si="41"/>
        <v>0</v>
      </c>
    </row>
    <row r="155" spans="1:16" ht="15" customHeight="1" x14ac:dyDescent="0.25">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x14ac:dyDescent="0.25">
      <c r="A156" s="25">
        <v>301</v>
      </c>
      <c r="B156" s="17" t="s">
        <v>606</v>
      </c>
      <c r="C156" s="110">
        <v>12</v>
      </c>
      <c r="D156" s="12"/>
      <c r="E156" s="12"/>
      <c r="F156" s="12"/>
      <c r="G156" s="12"/>
      <c r="H156" s="12"/>
      <c r="I156" s="12"/>
      <c r="J156" s="12"/>
      <c r="K156" s="12"/>
      <c r="L156" s="12"/>
      <c r="M156" s="12"/>
      <c r="N156" s="12"/>
      <c r="O156" s="12"/>
      <c r="P156" s="13">
        <f t="shared" si="41"/>
        <v>0</v>
      </c>
    </row>
    <row r="157" spans="1:16" ht="15.75" x14ac:dyDescent="0.25">
      <c r="A157" s="521" t="s">
        <v>2983</v>
      </c>
      <c r="B157" s="522"/>
      <c r="C157" s="145"/>
      <c r="D157" s="26">
        <f>D2+D23+D29+D34+D66+D73+D89+D103+D136+D152</f>
        <v>18240000</v>
      </c>
      <c r="E157" s="26">
        <f t="shared" ref="E157:N157" si="46">E2+E23+E29+E34+E66+E73+E89+E103+E136+E152</f>
        <v>18220000</v>
      </c>
      <c r="F157" s="26">
        <f t="shared" si="46"/>
        <v>13751000</v>
      </c>
      <c r="G157" s="26">
        <f t="shared" si="46"/>
        <v>8740000</v>
      </c>
      <c r="H157" s="26">
        <f t="shared" si="46"/>
        <v>14035000</v>
      </c>
      <c r="I157" s="26">
        <f t="shared" si="46"/>
        <v>8695000</v>
      </c>
      <c r="J157" s="26">
        <f t="shared" si="46"/>
        <v>8655000</v>
      </c>
      <c r="K157" s="26">
        <f t="shared" si="46"/>
        <v>8590000</v>
      </c>
      <c r="L157" s="26">
        <f t="shared" si="46"/>
        <v>8650000</v>
      </c>
      <c r="M157" s="26">
        <f t="shared" si="46"/>
        <v>8759591</v>
      </c>
      <c r="N157" s="26">
        <f t="shared" si="46"/>
        <v>7506000</v>
      </c>
      <c r="O157" s="26">
        <f>O2+O23+O29+O34+O66+O73+O89+O103+O136+O152</f>
        <v>7486000</v>
      </c>
      <c r="P157" s="26">
        <f>SUM(D157:O157)</f>
        <v>131327591</v>
      </c>
    </row>
    <row r="158" spans="1:16" ht="15.75" x14ac:dyDescent="0.25">
      <c r="A158" s="523" t="s">
        <v>2984</v>
      </c>
      <c r="B158" s="524"/>
      <c r="C158" s="146">
        <v>11</v>
      </c>
      <c r="D158" s="168"/>
      <c r="E158" s="169"/>
      <c r="F158" s="169"/>
      <c r="G158" s="169"/>
      <c r="H158" s="169"/>
      <c r="I158" s="169"/>
      <c r="J158" s="169"/>
      <c r="K158" s="169"/>
      <c r="L158" s="169"/>
      <c r="M158" s="169"/>
      <c r="N158" s="169"/>
      <c r="O158" s="170"/>
      <c r="P158" s="12"/>
    </row>
    <row r="159" spans="1:16" ht="15.75" x14ac:dyDescent="0.25">
      <c r="A159" s="523" t="s">
        <v>2985</v>
      </c>
      <c r="B159" s="524"/>
      <c r="C159" s="110">
        <v>12</v>
      </c>
      <c r="D159" s="171"/>
      <c r="E159" s="172"/>
      <c r="F159" s="172"/>
      <c r="G159" s="172"/>
      <c r="H159" s="172"/>
      <c r="I159" s="172"/>
      <c r="J159" s="172"/>
      <c r="K159" s="172"/>
      <c r="L159" s="172"/>
      <c r="M159" s="172"/>
      <c r="N159" s="172"/>
      <c r="O159" s="173"/>
      <c r="P159" s="12"/>
    </row>
    <row r="160" spans="1:16" ht="15.75" x14ac:dyDescent="0.25">
      <c r="A160" s="523" t="s">
        <v>2986</v>
      </c>
      <c r="B160" s="524"/>
      <c r="C160" s="110">
        <v>14</v>
      </c>
      <c r="D160" s="171"/>
      <c r="E160" s="172"/>
      <c r="F160" s="172"/>
      <c r="G160" s="172"/>
      <c r="H160" s="172"/>
      <c r="I160" s="172"/>
      <c r="J160" s="172"/>
      <c r="K160" s="172"/>
      <c r="L160" s="172"/>
      <c r="M160" s="172"/>
      <c r="N160" s="172"/>
      <c r="O160" s="173"/>
      <c r="P160" s="12"/>
    </row>
    <row r="161" spans="1:17" ht="15.75" x14ac:dyDescent="0.25">
      <c r="A161" s="523" t="s">
        <v>2987</v>
      </c>
      <c r="B161" s="524"/>
      <c r="C161" s="110">
        <v>15</v>
      </c>
      <c r="D161" s="171"/>
      <c r="E161" s="172"/>
      <c r="F161" s="172"/>
      <c r="G161" s="172"/>
      <c r="H161" s="172"/>
      <c r="I161" s="172"/>
      <c r="J161" s="172"/>
      <c r="K161" s="172"/>
      <c r="L161" s="172"/>
      <c r="M161" s="172"/>
      <c r="N161" s="172"/>
      <c r="O161" s="173"/>
      <c r="P161" s="12"/>
    </row>
    <row r="162" spans="1:17" ht="15.75" x14ac:dyDescent="0.25">
      <c r="A162" s="523" t="s">
        <v>2172</v>
      </c>
      <c r="B162" s="524"/>
      <c r="C162" s="110">
        <v>16</v>
      </c>
      <c r="D162" s="171"/>
      <c r="E162" s="172"/>
      <c r="F162" s="172"/>
      <c r="G162" s="172"/>
      <c r="H162" s="172"/>
      <c r="I162" s="172"/>
      <c r="J162" s="172"/>
      <c r="K162" s="172"/>
      <c r="L162" s="172"/>
      <c r="M162" s="172"/>
      <c r="N162" s="172"/>
      <c r="O162" s="173"/>
      <c r="P162" s="12"/>
    </row>
    <row r="163" spans="1:17" ht="15.75" x14ac:dyDescent="0.25">
      <c r="A163" s="523" t="s">
        <v>2988</v>
      </c>
      <c r="B163" s="524"/>
      <c r="C163" s="110">
        <v>17</v>
      </c>
      <c r="D163" s="171"/>
      <c r="E163" s="172"/>
      <c r="F163" s="172"/>
      <c r="G163" s="172"/>
      <c r="H163" s="172"/>
      <c r="I163" s="172"/>
      <c r="J163" s="172"/>
      <c r="K163" s="172"/>
      <c r="L163" s="172"/>
      <c r="M163" s="172"/>
      <c r="N163" s="172"/>
      <c r="O163" s="173"/>
      <c r="P163" s="12"/>
    </row>
    <row r="164" spans="1:17" ht="15.75" x14ac:dyDescent="0.25">
      <c r="A164" s="523" t="s">
        <v>2989</v>
      </c>
      <c r="B164" s="524"/>
      <c r="C164" s="110">
        <v>25</v>
      </c>
      <c r="D164" s="171"/>
      <c r="E164" s="172"/>
      <c r="F164" s="172"/>
      <c r="G164" s="172"/>
      <c r="H164" s="172"/>
      <c r="I164" s="172"/>
      <c r="J164" s="172"/>
      <c r="K164" s="172"/>
      <c r="L164" s="172"/>
      <c r="M164" s="172"/>
      <c r="N164" s="172"/>
      <c r="O164" s="173"/>
      <c r="P164" s="12"/>
    </row>
    <row r="165" spans="1:17" ht="15.75" x14ac:dyDescent="0.25">
      <c r="A165" s="523" t="s">
        <v>2172</v>
      </c>
      <c r="B165" s="524"/>
      <c r="C165" s="110">
        <v>26</v>
      </c>
      <c r="D165" s="171"/>
      <c r="E165" s="172"/>
      <c r="F165" s="172"/>
      <c r="G165" s="172"/>
      <c r="H165" s="172"/>
      <c r="I165" s="172"/>
      <c r="J165" s="172"/>
      <c r="K165" s="172"/>
      <c r="L165" s="172"/>
      <c r="M165" s="172"/>
      <c r="N165" s="172"/>
      <c r="O165" s="173"/>
      <c r="P165" s="12"/>
    </row>
    <row r="166" spans="1:17" ht="15.75" x14ac:dyDescent="0.25">
      <c r="A166" s="523" t="s">
        <v>2990</v>
      </c>
      <c r="B166" s="524"/>
      <c r="C166" s="110">
        <v>27</v>
      </c>
      <c r="D166" s="174"/>
      <c r="E166" s="175"/>
      <c r="F166" s="175"/>
      <c r="G166" s="175"/>
      <c r="H166" s="175"/>
      <c r="I166" s="175"/>
      <c r="J166" s="175"/>
      <c r="K166" s="175"/>
      <c r="L166" s="175"/>
      <c r="M166" s="175"/>
      <c r="N166" s="175"/>
      <c r="O166" s="176"/>
      <c r="P166" s="12"/>
    </row>
    <row r="167" spans="1:17" ht="15.75" x14ac:dyDescent="0.25">
      <c r="A167" s="525" t="s">
        <v>2991</v>
      </c>
      <c r="B167" s="522"/>
      <c r="C167" s="145"/>
      <c r="D167" s="26"/>
      <c r="E167" s="26"/>
      <c r="F167" s="26"/>
      <c r="G167" s="26"/>
      <c r="H167" s="26"/>
      <c r="I167" s="26"/>
      <c r="J167" s="26"/>
      <c r="K167" s="26"/>
      <c r="L167" s="26"/>
      <c r="M167" s="26"/>
      <c r="N167" s="26"/>
      <c r="O167" s="26"/>
      <c r="P167" s="26">
        <f>P157+SUM(P158:P166)</f>
        <v>131327591</v>
      </c>
    </row>
    <row r="168" spans="1:17" x14ac:dyDescent="0.25"/>
    <row r="169" spans="1:17" s="27" customFormat="1" x14ac:dyDescent="0.25">
      <c r="B169" s="28"/>
      <c r="C169" s="150"/>
      <c r="D169"/>
      <c r="E169"/>
      <c r="F169"/>
      <c r="G169"/>
      <c r="H169"/>
      <c r="I169"/>
      <c r="J169"/>
      <c r="K169"/>
      <c r="L169"/>
      <c r="M169"/>
      <c r="N169"/>
      <c r="O169"/>
      <c r="P169"/>
      <c r="Q169"/>
    </row>
    <row r="170" spans="1:17" s="27" customFormat="1" x14ac:dyDescent="0.25">
      <c r="B170" s="28"/>
      <c r="C170" s="150"/>
      <c r="D170"/>
      <c r="E170"/>
      <c r="F170"/>
      <c r="G170"/>
      <c r="H170"/>
      <c r="I170"/>
      <c r="J170"/>
      <c r="K170"/>
      <c r="L170"/>
      <c r="M170"/>
      <c r="N170"/>
      <c r="O170"/>
      <c r="P170"/>
      <c r="Q170"/>
    </row>
    <row r="171" spans="1:17" s="27" customFormat="1" x14ac:dyDescent="0.25">
      <c r="B171" s="28"/>
      <c r="C171" s="150"/>
      <c r="D171"/>
      <c r="E171"/>
      <c r="F171"/>
      <c r="G171"/>
      <c r="H171"/>
      <c r="I171"/>
      <c r="J171"/>
      <c r="K171"/>
      <c r="L171"/>
      <c r="M171"/>
      <c r="N171"/>
      <c r="O171"/>
      <c r="P171"/>
      <c r="Q171"/>
    </row>
    <row r="172" spans="1:17" x14ac:dyDescent="0.25"/>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53" fitToHeight="11" orientation="landscape"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80" zoomScaleNormal="80" workbookViewId="0">
      <pane xSplit="3" ySplit="1" topLeftCell="D3003" activePane="bottomRight" state="frozen"/>
      <selection pane="topRight" activeCell="D1" sqref="D1"/>
      <selection pane="bottomLeft" activeCell="A2" sqref="A2"/>
      <selection pane="bottomRight" activeCell="K3024" sqref="K3024"/>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x14ac:dyDescent="0.25">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25">
      <c r="A2" s="111">
        <v>1000</v>
      </c>
      <c r="B2" s="536" t="s">
        <v>2186</v>
      </c>
      <c r="C2" s="537"/>
      <c r="D2" s="61">
        <f t="shared" ref="D2:O2" si="0">D3+D35+D67+D130+D171+D232+D243</f>
        <v>3775707</v>
      </c>
      <c r="E2" s="52">
        <f t="shared" si="0"/>
        <v>3975707</v>
      </c>
      <c r="F2" s="52">
        <f t="shared" si="0"/>
        <v>3775707</v>
      </c>
      <c r="G2" s="52">
        <f t="shared" si="0"/>
        <v>3775707</v>
      </c>
      <c r="H2" s="52">
        <f t="shared" si="0"/>
        <v>3775707</v>
      </c>
      <c r="I2" s="52">
        <f t="shared" si="0"/>
        <v>4025564</v>
      </c>
      <c r="J2" s="52">
        <f t="shared" si="0"/>
        <v>3755707</v>
      </c>
      <c r="K2" s="52">
        <f t="shared" si="0"/>
        <v>3755707</v>
      </c>
      <c r="L2" s="52">
        <f t="shared" si="0"/>
        <v>3775707</v>
      </c>
      <c r="M2" s="52">
        <f t="shared" si="0"/>
        <v>3775707</v>
      </c>
      <c r="N2" s="52">
        <f t="shared" si="0"/>
        <v>3775707</v>
      </c>
      <c r="O2" s="52">
        <f t="shared" si="0"/>
        <v>10078407</v>
      </c>
      <c r="P2" s="52">
        <f>P3+P35+P67+P130+P171+P232+P243</f>
        <v>52021041</v>
      </c>
    </row>
    <row r="3" spans="1:16" x14ac:dyDescent="0.25">
      <c r="A3" s="113">
        <v>1100</v>
      </c>
      <c r="B3" s="538" t="s">
        <v>2185</v>
      </c>
      <c r="C3" s="539"/>
      <c r="D3" s="63">
        <f>SUM(D4:D34)</f>
        <v>3325707</v>
      </c>
      <c r="E3" s="63">
        <f t="shared" ref="E3:N3" si="1">SUM(E4:E34)</f>
        <v>3325707</v>
      </c>
      <c r="F3" s="63">
        <f t="shared" si="1"/>
        <v>3325707</v>
      </c>
      <c r="G3" s="63">
        <f t="shared" si="1"/>
        <v>3325707</v>
      </c>
      <c r="H3" s="63">
        <f t="shared" si="1"/>
        <v>3325707</v>
      </c>
      <c r="I3" s="63">
        <f t="shared" si="1"/>
        <v>3325707</v>
      </c>
      <c r="J3" s="63">
        <f t="shared" si="1"/>
        <v>3325707</v>
      </c>
      <c r="K3" s="63">
        <f t="shared" si="1"/>
        <v>3325707</v>
      </c>
      <c r="L3" s="63">
        <f t="shared" si="1"/>
        <v>3325707</v>
      </c>
      <c r="M3" s="63">
        <f t="shared" si="1"/>
        <v>3325707</v>
      </c>
      <c r="N3" s="63">
        <f t="shared" si="1"/>
        <v>3325707</v>
      </c>
      <c r="O3" s="63">
        <f>SUM(O4:O34)</f>
        <v>3325707</v>
      </c>
      <c r="P3" s="63">
        <f>SUM(P4:P34)</f>
        <v>39908484</v>
      </c>
    </row>
    <row r="4" spans="1:16" x14ac:dyDescent="0.25">
      <c r="A4" s="542">
        <v>111</v>
      </c>
      <c r="B4" s="540"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x14ac:dyDescent="0.25">
      <c r="A5" s="543"/>
      <c r="B5" s="541"/>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x14ac:dyDescent="0.25">
      <c r="A6" s="543"/>
      <c r="B6" s="541"/>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x14ac:dyDescent="0.25">
      <c r="A7" s="543"/>
      <c r="B7" s="541"/>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x14ac:dyDescent="0.25">
      <c r="A8" s="543"/>
      <c r="B8" s="541"/>
      <c r="C8" s="163">
        <v>15</v>
      </c>
      <c r="D8" s="54">
        <f>(SUMIF(Plantilla!$E$3:$E$4,C8,Plantilla!$H$3:$H$4))/12</f>
        <v>269020</v>
      </c>
      <c r="E8" s="54">
        <f t="shared" si="3"/>
        <v>269020</v>
      </c>
      <c r="F8" s="54">
        <f t="shared" si="3"/>
        <v>269020</v>
      </c>
      <c r="G8" s="54">
        <f t="shared" si="3"/>
        <v>269020</v>
      </c>
      <c r="H8" s="54">
        <f t="shared" si="3"/>
        <v>269020</v>
      </c>
      <c r="I8" s="54">
        <f t="shared" si="3"/>
        <v>269020</v>
      </c>
      <c r="J8" s="54">
        <f t="shared" si="3"/>
        <v>269020</v>
      </c>
      <c r="K8" s="54">
        <f t="shared" si="3"/>
        <v>269020</v>
      </c>
      <c r="L8" s="54">
        <f t="shared" si="3"/>
        <v>269020</v>
      </c>
      <c r="M8" s="54">
        <f t="shared" si="3"/>
        <v>269020</v>
      </c>
      <c r="N8" s="54">
        <f t="shared" si="3"/>
        <v>269020</v>
      </c>
      <c r="O8" s="54">
        <f t="shared" si="3"/>
        <v>269020</v>
      </c>
      <c r="P8" s="54">
        <f t="shared" ref="P8:P13" si="5">SUM(D8:O8)</f>
        <v>3228240</v>
      </c>
    </row>
    <row r="9" spans="1:16" x14ac:dyDescent="0.25">
      <c r="A9" s="543"/>
      <c r="B9" s="541"/>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x14ac:dyDescent="0.25">
      <c r="A10" s="543"/>
      <c r="B10" s="541"/>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x14ac:dyDescent="0.25">
      <c r="A11" s="543"/>
      <c r="B11" s="541"/>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x14ac:dyDescent="0.25">
      <c r="A12" s="543"/>
      <c r="B12" s="541"/>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x14ac:dyDescent="0.25">
      <c r="A13" s="543"/>
      <c r="B13" s="541"/>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x14ac:dyDescent="0.25">
      <c r="A14" s="115">
        <v>112</v>
      </c>
      <c r="B14" s="88" t="s">
        <v>2183</v>
      </c>
      <c r="C14" s="164"/>
      <c r="D14" s="164"/>
      <c r="E14" s="164"/>
      <c r="F14" s="164"/>
      <c r="G14" s="164"/>
      <c r="H14" s="164"/>
      <c r="I14" s="164"/>
      <c r="J14" s="164"/>
      <c r="K14" s="164"/>
      <c r="L14" s="164"/>
      <c r="M14" s="164"/>
      <c r="N14" s="164"/>
      <c r="O14" s="164"/>
      <c r="P14" s="54">
        <f>SUM(D14:O14)</f>
        <v>0</v>
      </c>
    </row>
    <row r="15" spans="1:16" x14ac:dyDescent="0.25">
      <c r="A15" s="542">
        <v>113</v>
      </c>
      <c r="B15" s="540"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x14ac:dyDescent="0.25">
      <c r="A16" s="543"/>
      <c r="B16" s="541"/>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x14ac:dyDescent="0.25">
      <c r="A17" s="543"/>
      <c r="B17" s="541"/>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x14ac:dyDescent="0.25">
      <c r="A18" s="543"/>
      <c r="B18" s="541"/>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x14ac:dyDescent="0.25">
      <c r="A19" s="543"/>
      <c r="B19" s="541"/>
      <c r="C19" s="163">
        <v>15</v>
      </c>
      <c r="D19" s="54">
        <f>(SUMIF(Plantilla!$E$5:$E$428,'COG-M'!C19,Plantilla!$H$5:$H$428))/12</f>
        <v>2442495</v>
      </c>
      <c r="E19" s="54">
        <f t="shared" si="7"/>
        <v>2442495</v>
      </c>
      <c r="F19" s="54">
        <f t="shared" si="7"/>
        <v>2442495</v>
      </c>
      <c r="G19" s="54">
        <f t="shared" si="7"/>
        <v>2442495</v>
      </c>
      <c r="H19" s="54">
        <f t="shared" si="7"/>
        <v>2442495</v>
      </c>
      <c r="I19" s="54">
        <f t="shared" si="7"/>
        <v>2442495</v>
      </c>
      <c r="J19" s="54">
        <f t="shared" si="7"/>
        <v>2442495</v>
      </c>
      <c r="K19" s="54">
        <f t="shared" si="7"/>
        <v>2442495</v>
      </c>
      <c r="L19" s="54">
        <f t="shared" si="7"/>
        <v>2442495</v>
      </c>
      <c r="M19" s="54">
        <f t="shared" si="7"/>
        <v>2442495</v>
      </c>
      <c r="N19" s="54">
        <f t="shared" si="7"/>
        <v>2442495</v>
      </c>
      <c r="O19" s="54">
        <f t="shared" si="7"/>
        <v>2442495</v>
      </c>
      <c r="P19" s="54">
        <f t="shared" si="8"/>
        <v>29309940</v>
      </c>
    </row>
    <row r="20" spans="1:16" x14ac:dyDescent="0.25">
      <c r="A20" s="543"/>
      <c r="B20" s="541"/>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x14ac:dyDescent="0.25">
      <c r="A21" s="543"/>
      <c r="B21" s="541"/>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x14ac:dyDescent="0.25">
      <c r="A22" s="543"/>
      <c r="B22" s="541"/>
      <c r="C22" s="163">
        <v>25</v>
      </c>
      <c r="D22" s="54">
        <f>(SUMIF(Plantilla!$E$5:$E$428,'COG-M'!C22,Plantilla!$H$5:$H$428))/12</f>
        <v>614192</v>
      </c>
      <c r="E22" s="54">
        <f t="shared" si="7"/>
        <v>614192</v>
      </c>
      <c r="F22" s="54">
        <f t="shared" si="7"/>
        <v>614192</v>
      </c>
      <c r="G22" s="54">
        <f t="shared" si="7"/>
        <v>614192</v>
      </c>
      <c r="H22" s="54">
        <f t="shared" si="7"/>
        <v>614192</v>
      </c>
      <c r="I22" s="54">
        <f t="shared" si="7"/>
        <v>614192</v>
      </c>
      <c r="J22" s="54">
        <f t="shared" si="7"/>
        <v>614192</v>
      </c>
      <c r="K22" s="54">
        <f t="shared" si="7"/>
        <v>614192</v>
      </c>
      <c r="L22" s="54">
        <f t="shared" si="7"/>
        <v>614192</v>
      </c>
      <c r="M22" s="54">
        <f t="shared" si="7"/>
        <v>614192</v>
      </c>
      <c r="N22" s="54">
        <f t="shared" si="7"/>
        <v>614192</v>
      </c>
      <c r="O22" s="54">
        <f t="shared" si="7"/>
        <v>614192</v>
      </c>
      <c r="P22" s="54">
        <f t="shared" si="8"/>
        <v>7370304</v>
      </c>
    </row>
    <row r="23" spans="1:16" x14ac:dyDescent="0.25">
      <c r="A23" s="543"/>
      <c r="B23" s="541"/>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x14ac:dyDescent="0.25">
      <c r="A24" s="543"/>
      <c r="B24" s="541"/>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x14ac:dyDescent="0.25">
      <c r="A25" s="526">
        <v>114</v>
      </c>
      <c r="B25" s="529" t="s">
        <v>2181</v>
      </c>
      <c r="C25" s="110">
        <v>11</v>
      </c>
      <c r="D25" s="12"/>
      <c r="E25" s="12"/>
      <c r="F25" s="12"/>
      <c r="G25" s="12"/>
      <c r="H25" s="12"/>
      <c r="I25" s="12"/>
      <c r="J25" s="12"/>
      <c r="K25" s="12"/>
      <c r="L25" s="12"/>
      <c r="M25" s="12"/>
      <c r="N25" s="12"/>
      <c r="O25" s="12"/>
      <c r="P25" s="54">
        <f>SUM(D25:O25)</f>
        <v>0</v>
      </c>
    </row>
    <row r="26" spans="1:16" x14ac:dyDescent="0.25">
      <c r="A26" s="527"/>
      <c r="B26" s="530"/>
      <c r="C26" s="110">
        <v>12</v>
      </c>
      <c r="D26" s="12"/>
      <c r="E26" s="12"/>
      <c r="F26" s="12"/>
      <c r="G26" s="12"/>
      <c r="H26" s="12"/>
      <c r="I26" s="12"/>
      <c r="J26" s="12"/>
      <c r="K26" s="12"/>
      <c r="L26" s="12"/>
      <c r="M26" s="12"/>
      <c r="N26" s="12"/>
      <c r="O26" s="12"/>
      <c r="P26" s="54">
        <f t="shared" ref="P26:P34" si="9">SUM(D26:O26)</f>
        <v>0</v>
      </c>
    </row>
    <row r="27" spans="1:16" x14ac:dyDescent="0.25">
      <c r="A27" s="527"/>
      <c r="B27" s="530"/>
      <c r="C27" s="110">
        <v>13</v>
      </c>
      <c r="D27" s="12"/>
      <c r="E27" s="12"/>
      <c r="F27" s="12"/>
      <c r="G27" s="12"/>
      <c r="H27" s="12"/>
      <c r="I27" s="12"/>
      <c r="J27" s="12"/>
      <c r="K27" s="12"/>
      <c r="L27" s="12"/>
      <c r="M27" s="12"/>
      <c r="N27" s="12"/>
      <c r="O27" s="12"/>
      <c r="P27" s="54">
        <f t="shared" si="9"/>
        <v>0</v>
      </c>
    </row>
    <row r="28" spans="1:16" x14ac:dyDescent="0.25">
      <c r="A28" s="527"/>
      <c r="B28" s="530"/>
      <c r="C28" s="110">
        <v>14</v>
      </c>
      <c r="D28" s="12"/>
      <c r="E28" s="12"/>
      <c r="F28" s="12"/>
      <c r="G28" s="12"/>
      <c r="H28" s="12"/>
      <c r="I28" s="12"/>
      <c r="J28" s="12"/>
      <c r="K28" s="12"/>
      <c r="L28" s="12"/>
      <c r="M28" s="12"/>
      <c r="N28" s="12"/>
      <c r="O28" s="12"/>
      <c r="P28" s="54">
        <f t="shared" si="9"/>
        <v>0</v>
      </c>
    </row>
    <row r="29" spans="1:16" x14ac:dyDescent="0.25">
      <c r="A29" s="527"/>
      <c r="B29" s="530"/>
      <c r="C29" s="110">
        <v>15</v>
      </c>
      <c r="D29" s="12"/>
      <c r="E29" s="12"/>
      <c r="F29" s="12"/>
      <c r="G29" s="12"/>
      <c r="H29" s="12"/>
      <c r="I29" s="12"/>
      <c r="J29" s="12"/>
      <c r="K29" s="12"/>
      <c r="L29" s="12"/>
      <c r="M29" s="12"/>
      <c r="N29" s="12"/>
      <c r="O29" s="12"/>
      <c r="P29" s="54">
        <f t="shared" si="9"/>
        <v>0</v>
      </c>
    </row>
    <row r="30" spans="1:16" x14ac:dyDescent="0.25">
      <c r="A30" s="527"/>
      <c r="B30" s="530"/>
      <c r="C30" s="110">
        <v>16</v>
      </c>
      <c r="D30" s="12"/>
      <c r="E30" s="12"/>
      <c r="F30" s="12"/>
      <c r="G30" s="12"/>
      <c r="H30" s="12"/>
      <c r="I30" s="12"/>
      <c r="J30" s="12"/>
      <c r="K30" s="12"/>
      <c r="L30" s="12"/>
      <c r="M30" s="12"/>
      <c r="N30" s="12"/>
      <c r="O30" s="12"/>
      <c r="P30" s="54">
        <f t="shared" si="9"/>
        <v>0</v>
      </c>
    </row>
    <row r="31" spans="1:16" x14ac:dyDescent="0.25">
      <c r="A31" s="527"/>
      <c r="B31" s="530"/>
      <c r="C31" s="110">
        <v>17</v>
      </c>
      <c r="D31" s="12"/>
      <c r="E31" s="12"/>
      <c r="F31" s="12"/>
      <c r="G31" s="12"/>
      <c r="H31" s="12"/>
      <c r="I31" s="12"/>
      <c r="J31" s="12"/>
      <c r="K31" s="12"/>
      <c r="L31" s="12"/>
      <c r="M31" s="12"/>
      <c r="N31" s="12"/>
      <c r="O31" s="12"/>
      <c r="P31" s="54">
        <f t="shared" si="9"/>
        <v>0</v>
      </c>
    </row>
    <row r="32" spans="1:16" x14ac:dyDescent="0.25">
      <c r="A32" s="527"/>
      <c r="B32" s="530"/>
      <c r="C32" s="110">
        <v>25</v>
      </c>
      <c r="D32" s="66"/>
      <c r="E32" s="66"/>
      <c r="F32" s="66"/>
      <c r="G32" s="66"/>
      <c r="H32" s="66"/>
      <c r="I32" s="66"/>
      <c r="J32" s="66"/>
      <c r="K32" s="66"/>
      <c r="L32" s="66"/>
      <c r="M32" s="66"/>
      <c r="N32" s="66"/>
      <c r="O32" s="66"/>
      <c r="P32" s="54">
        <f t="shared" si="9"/>
        <v>0</v>
      </c>
    </row>
    <row r="33" spans="1:16" x14ac:dyDescent="0.25">
      <c r="A33" s="527"/>
      <c r="B33" s="530"/>
      <c r="C33" s="110">
        <v>26</v>
      </c>
      <c r="D33" s="66"/>
      <c r="E33" s="66"/>
      <c r="F33" s="66"/>
      <c r="G33" s="66"/>
      <c r="H33" s="66"/>
      <c r="I33" s="66"/>
      <c r="J33" s="66"/>
      <c r="K33" s="66"/>
      <c r="L33" s="66"/>
      <c r="M33" s="66"/>
      <c r="N33" s="66"/>
      <c r="O33" s="66"/>
      <c r="P33" s="54">
        <f t="shared" si="9"/>
        <v>0</v>
      </c>
    </row>
    <row r="34" spans="1:16" x14ac:dyDescent="0.25">
      <c r="A34" s="528"/>
      <c r="B34" s="530"/>
      <c r="C34" s="110">
        <v>27</v>
      </c>
      <c r="D34" s="66"/>
      <c r="E34" s="66"/>
      <c r="F34" s="66"/>
      <c r="G34" s="66"/>
      <c r="H34" s="66"/>
      <c r="I34" s="66"/>
      <c r="J34" s="66"/>
      <c r="K34" s="66"/>
      <c r="L34" s="66"/>
      <c r="M34" s="66"/>
      <c r="N34" s="66"/>
      <c r="O34" s="66"/>
      <c r="P34" s="54">
        <f t="shared" si="9"/>
        <v>0</v>
      </c>
    </row>
    <row r="35" spans="1:16" x14ac:dyDescent="0.25">
      <c r="A35" s="62">
        <v>1200</v>
      </c>
      <c r="B35" s="532" t="s">
        <v>2180</v>
      </c>
      <c r="C35" s="533"/>
      <c r="D35" s="63">
        <f>SUM(D36:D66)</f>
        <v>17000</v>
      </c>
      <c r="E35" s="63">
        <f t="shared" ref="E35:N35" si="10">SUM(E36:E66)</f>
        <v>17000</v>
      </c>
      <c r="F35" s="63">
        <f t="shared" si="10"/>
        <v>17000</v>
      </c>
      <c r="G35" s="63">
        <f t="shared" si="10"/>
        <v>17000</v>
      </c>
      <c r="H35" s="63">
        <f t="shared" si="10"/>
        <v>17000</v>
      </c>
      <c r="I35" s="63">
        <f t="shared" si="10"/>
        <v>17000</v>
      </c>
      <c r="J35" s="63">
        <f t="shared" si="10"/>
        <v>17000</v>
      </c>
      <c r="K35" s="63">
        <f t="shared" si="10"/>
        <v>17000</v>
      </c>
      <c r="L35" s="63">
        <f t="shared" si="10"/>
        <v>17000</v>
      </c>
      <c r="M35" s="63">
        <f t="shared" si="10"/>
        <v>17000</v>
      </c>
      <c r="N35" s="63">
        <f t="shared" si="10"/>
        <v>17000</v>
      </c>
      <c r="O35" s="63">
        <f>SUM(O36:O66)</f>
        <v>17000</v>
      </c>
      <c r="P35" s="38">
        <f>SUM(P36:P66)</f>
        <v>204000</v>
      </c>
    </row>
    <row r="36" spans="1:16" x14ac:dyDescent="0.25">
      <c r="A36" s="526">
        <v>121</v>
      </c>
      <c r="B36" s="529" t="s">
        <v>2179</v>
      </c>
      <c r="C36" s="110">
        <v>11</v>
      </c>
      <c r="D36" s="12"/>
      <c r="E36" s="12"/>
      <c r="F36" s="12"/>
      <c r="G36" s="12"/>
      <c r="H36" s="12"/>
      <c r="I36" s="12"/>
      <c r="J36" s="12"/>
      <c r="K36" s="12"/>
      <c r="L36" s="12"/>
      <c r="M36" s="12"/>
      <c r="N36" s="12"/>
      <c r="O36" s="12"/>
      <c r="P36" s="54">
        <f>SUM(D36:O36)</f>
        <v>0</v>
      </c>
    </row>
    <row r="37" spans="1:16" x14ac:dyDescent="0.25">
      <c r="A37" s="527"/>
      <c r="B37" s="530"/>
      <c r="C37" s="110">
        <v>12</v>
      </c>
      <c r="D37" s="12"/>
      <c r="E37" s="12"/>
      <c r="F37" s="12"/>
      <c r="G37" s="12"/>
      <c r="H37" s="12"/>
      <c r="I37" s="12"/>
      <c r="J37" s="12"/>
      <c r="K37" s="12"/>
      <c r="L37" s="12"/>
      <c r="M37" s="12"/>
      <c r="N37" s="12"/>
      <c r="O37" s="12"/>
      <c r="P37" s="54">
        <f t="shared" ref="P37:P65" si="11">SUM(D37:O37)</f>
        <v>0</v>
      </c>
    </row>
    <row r="38" spans="1:16" x14ac:dyDescent="0.25">
      <c r="A38" s="527"/>
      <c r="B38" s="530"/>
      <c r="C38" s="110">
        <v>13</v>
      </c>
      <c r="D38" s="12"/>
      <c r="E38" s="12"/>
      <c r="F38" s="12"/>
      <c r="G38" s="12"/>
      <c r="H38" s="12"/>
      <c r="I38" s="12"/>
      <c r="J38" s="12"/>
      <c r="K38" s="12"/>
      <c r="L38" s="12"/>
      <c r="M38" s="12"/>
      <c r="N38" s="12"/>
      <c r="O38" s="12"/>
      <c r="P38" s="54">
        <f t="shared" si="11"/>
        <v>0</v>
      </c>
    </row>
    <row r="39" spans="1:16" x14ac:dyDescent="0.25">
      <c r="A39" s="527"/>
      <c r="B39" s="530"/>
      <c r="C39" s="110">
        <v>14</v>
      </c>
      <c r="D39" s="12"/>
      <c r="E39" s="12"/>
      <c r="F39" s="12"/>
      <c r="G39" s="12"/>
      <c r="H39" s="12"/>
      <c r="I39" s="12"/>
      <c r="J39" s="12"/>
      <c r="K39" s="12"/>
      <c r="L39" s="12"/>
      <c r="M39" s="12"/>
      <c r="N39" s="12"/>
      <c r="O39" s="12"/>
      <c r="P39" s="54">
        <f t="shared" si="11"/>
        <v>0</v>
      </c>
    </row>
    <row r="40" spans="1:16" x14ac:dyDescent="0.25">
      <c r="A40" s="527"/>
      <c r="B40" s="530"/>
      <c r="C40" s="110">
        <v>15</v>
      </c>
      <c r="D40" s="12"/>
      <c r="E40" s="12"/>
      <c r="F40" s="12"/>
      <c r="G40" s="12"/>
      <c r="H40" s="12"/>
      <c r="I40" s="12"/>
      <c r="J40" s="12"/>
      <c r="K40" s="12"/>
      <c r="L40" s="12"/>
      <c r="M40" s="12"/>
      <c r="N40" s="12"/>
      <c r="O40" s="12"/>
      <c r="P40" s="54">
        <f t="shared" si="11"/>
        <v>0</v>
      </c>
    </row>
    <row r="41" spans="1:16" x14ac:dyDescent="0.25">
      <c r="A41" s="527"/>
      <c r="B41" s="530"/>
      <c r="C41" s="110">
        <v>16</v>
      </c>
      <c r="D41" s="12"/>
      <c r="E41" s="12"/>
      <c r="F41" s="12"/>
      <c r="G41" s="12"/>
      <c r="H41" s="12"/>
      <c r="I41" s="12"/>
      <c r="J41" s="12"/>
      <c r="K41" s="12"/>
      <c r="L41" s="12"/>
      <c r="M41" s="12"/>
      <c r="N41" s="12"/>
      <c r="O41" s="12"/>
      <c r="P41" s="54">
        <f t="shared" si="11"/>
        <v>0</v>
      </c>
    </row>
    <row r="42" spans="1:16" x14ac:dyDescent="0.25">
      <c r="A42" s="527"/>
      <c r="B42" s="530"/>
      <c r="C42" s="110">
        <v>17</v>
      </c>
      <c r="D42" s="12"/>
      <c r="E42" s="12"/>
      <c r="F42" s="12"/>
      <c r="G42" s="12"/>
      <c r="H42" s="12"/>
      <c r="I42" s="12"/>
      <c r="J42" s="12"/>
      <c r="K42" s="12"/>
      <c r="L42" s="12"/>
      <c r="M42" s="12"/>
      <c r="N42" s="12"/>
      <c r="O42" s="12"/>
      <c r="P42" s="54">
        <f t="shared" si="11"/>
        <v>0</v>
      </c>
    </row>
    <row r="43" spans="1:16" x14ac:dyDescent="0.25">
      <c r="A43" s="527"/>
      <c r="B43" s="530"/>
      <c r="C43" s="110">
        <v>25</v>
      </c>
      <c r="D43" s="12"/>
      <c r="E43" s="12"/>
      <c r="F43" s="12"/>
      <c r="G43" s="12"/>
      <c r="H43" s="12"/>
      <c r="I43" s="12"/>
      <c r="J43" s="12"/>
      <c r="K43" s="12"/>
      <c r="L43" s="12"/>
      <c r="M43" s="12"/>
      <c r="N43" s="12"/>
      <c r="O43" s="12"/>
      <c r="P43" s="54">
        <f t="shared" si="11"/>
        <v>0</v>
      </c>
    </row>
    <row r="44" spans="1:16" x14ac:dyDescent="0.25">
      <c r="A44" s="527"/>
      <c r="B44" s="530"/>
      <c r="C44" s="110">
        <v>26</v>
      </c>
      <c r="D44" s="12"/>
      <c r="E44" s="12"/>
      <c r="F44" s="12"/>
      <c r="G44" s="12"/>
      <c r="H44" s="12"/>
      <c r="I44" s="12"/>
      <c r="J44" s="12"/>
      <c r="K44" s="12"/>
      <c r="L44" s="12"/>
      <c r="M44" s="12"/>
      <c r="N44" s="12"/>
      <c r="O44" s="12"/>
      <c r="P44" s="54">
        <f t="shared" si="11"/>
        <v>0</v>
      </c>
    </row>
    <row r="45" spans="1:16" x14ac:dyDescent="0.25">
      <c r="A45" s="528"/>
      <c r="B45" s="531"/>
      <c r="C45" s="110">
        <v>27</v>
      </c>
      <c r="D45" s="12"/>
      <c r="E45" s="12"/>
      <c r="F45" s="12"/>
      <c r="G45" s="12"/>
      <c r="H45" s="12"/>
      <c r="I45" s="12"/>
      <c r="J45" s="12"/>
      <c r="K45" s="12"/>
      <c r="L45" s="12"/>
      <c r="M45" s="12"/>
      <c r="N45" s="12"/>
      <c r="O45" s="12"/>
      <c r="P45" s="54">
        <f t="shared" si="11"/>
        <v>0</v>
      </c>
    </row>
    <row r="46" spans="1:16" x14ac:dyDescent="0.25">
      <c r="A46" s="526">
        <v>122</v>
      </c>
      <c r="B46" s="529" t="s">
        <v>2178</v>
      </c>
      <c r="C46" s="110">
        <v>11</v>
      </c>
      <c r="D46" s="12"/>
      <c r="E46" s="12"/>
      <c r="F46" s="12"/>
      <c r="G46" s="12"/>
      <c r="H46" s="12"/>
      <c r="I46" s="12"/>
      <c r="J46" s="12"/>
      <c r="K46" s="12"/>
      <c r="L46" s="12"/>
      <c r="M46" s="12"/>
      <c r="N46" s="12"/>
      <c r="O46" s="12"/>
      <c r="P46" s="54">
        <f t="shared" si="11"/>
        <v>0</v>
      </c>
    </row>
    <row r="47" spans="1:16" x14ac:dyDescent="0.25">
      <c r="A47" s="527"/>
      <c r="B47" s="530"/>
      <c r="C47" s="110">
        <v>12</v>
      </c>
      <c r="D47" s="12"/>
      <c r="E47" s="12"/>
      <c r="F47" s="12"/>
      <c r="G47" s="12"/>
      <c r="H47" s="12"/>
      <c r="I47" s="12"/>
      <c r="J47" s="12"/>
      <c r="K47" s="12"/>
      <c r="L47" s="12"/>
      <c r="M47" s="12"/>
      <c r="N47" s="12"/>
      <c r="O47" s="12"/>
      <c r="P47" s="54">
        <f t="shared" si="11"/>
        <v>0</v>
      </c>
    </row>
    <row r="48" spans="1:16" x14ac:dyDescent="0.25">
      <c r="A48" s="527"/>
      <c r="B48" s="530"/>
      <c r="C48" s="110">
        <v>13</v>
      </c>
      <c r="D48" s="12"/>
      <c r="E48" s="12"/>
      <c r="F48" s="12"/>
      <c r="G48" s="12"/>
      <c r="H48" s="12"/>
      <c r="I48" s="12"/>
      <c r="J48" s="12"/>
      <c r="K48" s="12"/>
      <c r="L48" s="12"/>
      <c r="M48" s="12"/>
      <c r="N48" s="12"/>
      <c r="O48" s="12"/>
      <c r="P48" s="54">
        <f t="shared" si="11"/>
        <v>0</v>
      </c>
    </row>
    <row r="49" spans="1:16" x14ac:dyDescent="0.25">
      <c r="A49" s="527"/>
      <c r="B49" s="530"/>
      <c r="C49" s="110">
        <v>14</v>
      </c>
      <c r="D49" s="12"/>
      <c r="E49" s="12"/>
      <c r="F49" s="12"/>
      <c r="G49" s="12"/>
      <c r="H49" s="12"/>
      <c r="I49" s="12"/>
      <c r="J49" s="12"/>
      <c r="K49" s="12"/>
      <c r="L49" s="12"/>
      <c r="M49" s="12"/>
      <c r="N49" s="12"/>
      <c r="O49" s="12"/>
      <c r="P49" s="54">
        <f t="shared" si="11"/>
        <v>0</v>
      </c>
    </row>
    <row r="50" spans="1:16" x14ac:dyDescent="0.25">
      <c r="A50" s="527"/>
      <c r="B50" s="530"/>
      <c r="C50" s="110">
        <v>15</v>
      </c>
      <c r="D50" s="12">
        <v>17000</v>
      </c>
      <c r="E50" s="12">
        <v>17000</v>
      </c>
      <c r="F50" s="12">
        <v>17000</v>
      </c>
      <c r="G50" s="12">
        <v>17000</v>
      </c>
      <c r="H50" s="12">
        <v>17000</v>
      </c>
      <c r="I50" s="12">
        <v>17000</v>
      </c>
      <c r="J50" s="12">
        <v>17000</v>
      </c>
      <c r="K50" s="12">
        <v>17000</v>
      </c>
      <c r="L50" s="12">
        <v>17000</v>
      </c>
      <c r="M50" s="12">
        <v>17000</v>
      </c>
      <c r="N50" s="12">
        <v>17000</v>
      </c>
      <c r="O50" s="12">
        <v>17000</v>
      </c>
      <c r="P50" s="54">
        <f t="shared" si="11"/>
        <v>204000</v>
      </c>
    </row>
    <row r="51" spans="1:16" x14ac:dyDescent="0.25">
      <c r="A51" s="527"/>
      <c r="B51" s="530"/>
      <c r="C51" s="110">
        <v>16</v>
      </c>
      <c r="D51" s="12"/>
      <c r="E51" s="12"/>
      <c r="F51" s="12"/>
      <c r="G51" s="12"/>
      <c r="H51" s="12"/>
      <c r="I51" s="12"/>
      <c r="J51" s="12"/>
      <c r="K51" s="12"/>
      <c r="L51" s="12"/>
      <c r="M51" s="12"/>
      <c r="N51" s="12"/>
      <c r="O51" s="12"/>
      <c r="P51" s="54">
        <f t="shared" si="11"/>
        <v>0</v>
      </c>
    </row>
    <row r="52" spans="1:16" x14ac:dyDescent="0.25">
      <c r="A52" s="527"/>
      <c r="B52" s="530"/>
      <c r="C52" s="110">
        <v>17</v>
      </c>
      <c r="D52" s="12"/>
      <c r="E52" s="12"/>
      <c r="F52" s="12"/>
      <c r="G52" s="12"/>
      <c r="H52" s="12"/>
      <c r="I52" s="12"/>
      <c r="J52" s="12"/>
      <c r="K52" s="12"/>
      <c r="L52" s="12"/>
      <c r="M52" s="12"/>
      <c r="N52" s="12"/>
      <c r="O52" s="12"/>
      <c r="P52" s="54">
        <f t="shared" si="11"/>
        <v>0</v>
      </c>
    </row>
    <row r="53" spans="1:16" x14ac:dyDescent="0.25">
      <c r="A53" s="527"/>
      <c r="B53" s="530"/>
      <c r="C53" s="110">
        <v>25</v>
      </c>
      <c r="D53" s="12"/>
      <c r="E53" s="12"/>
      <c r="F53" s="12"/>
      <c r="G53" s="12"/>
      <c r="H53" s="12"/>
      <c r="I53" s="12"/>
      <c r="J53" s="12"/>
      <c r="K53" s="12"/>
      <c r="L53" s="12"/>
      <c r="M53" s="12"/>
      <c r="N53" s="12"/>
      <c r="O53" s="12"/>
      <c r="P53" s="54">
        <f t="shared" si="11"/>
        <v>0</v>
      </c>
    </row>
    <row r="54" spans="1:16" x14ac:dyDescent="0.25">
      <c r="A54" s="527"/>
      <c r="B54" s="530"/>
      <c r="C54" s="110">
        <v>26</v>
      </c>
      <c r="D54" s="12"/>
      <c r="E54" s="12"/>
      <c r="F54" s="12"/>
      <c r="G54" s="12"/>
      <c r="H54" s="12"/>
      <c r="I54" s="12"/>
      <c r="J54" s="12"/>
      <c r="K54" s="12"/>
      <c r="L54" s="12"/>
      <c r="M54" s="12"/>
      <c r="N54" s="12"/>
      <c r="O54" s="12"/>
      <c r="P54" s="54">
        <f t="shared" si="11"/>
        <v>0</v>
      </c>
    </row>
    <row r="55" spans="1:16" x14ac:dyDescent="0.25">
      <c r="A55" s="528"/>
      <c r="B55" s="531"/>
      <c r="C55" s="110">
        <v>27</v>
      </c>
      <c r="D55" s="12"/>
      <c r="E55" s="12"/>
      <c r="F55" s="12"/>
      <c r="G55" s="12"/>
      <c r="H55" s="12"/>
      <c r="I55" s="12"/>
      <c r="J55" s="12"/>
      <c r="K55" s="12"/>
      <c r="L55" s="12"/>
      <c r="M55" s="12"/>
      <c r="N55" s="12"/>
      <c r="O55" s="12"/>
      <c r="P55" s="54">
        <f t="shared" si="11"/>
        <v>0</v>
      </c>
    </row>
    <row r="56" spans="1:16" x14ac:dyDescent="0.25">
      <c r="A56" s="526">
        <v>123</v>
      </c>
      <c r="B56" s="529" t="s">
        <v>2177</v>
      </c>
      <c r="C56" s="110">
        <v>11</v>
      </c>
      <c r="D56" s="12"/>
      <c r="E56" s="12"/>
      <c r="F56" s="12"/>
      <c r="G56" s="12"/>
      <c r="H56" s="12"/>
      <c r="I56" s="12"/>
      <c r="J56" s="12"/>
      <c r="K56" s="12"/>
      <c r="L56" s="12"/>
      <c r="M56" s="12"/>
      <c r="N56" s="12"/>
      <c r="O56" s="12"/>
      <c r="P56" s="54">
        <f t="shared" si="11"/>
        <v>0</v>
      </c>
    </row>
    <row r="57" spans="1:16" x14ac:dyDescent="0.25">
      <c r="A57" s="527"/>
      <c r="B57" s="530"/>
      <c r="C57" s="110">
        <v>12</v>
      </c>
      <c r="D57" s="12"/>
      <c r="E57" s="12"/>
      <c r="F57" s="12"/>
      <c r="G57" s="12"/>
      <c r="H57" s="12"/>
      <c r="I57" s="12"/>
      <c r="J57" s="12"/>
      <c r="K57" s="12"/>
      <c r="L57" s="12"/>
      <c r="M57" s="12"/>
      <c r="N57" s="12"/>
      <c r="O57" s="12"/>
      <c r="P57" s="54">
        <f t="shared" si="11"/>
        <v>0</v>
      </c>
    </row>
    <row r="58" spans="1:16" x14ac:dyDescent="0.25">
      <c r="A58" s="527"/>
      <c r="B58" s="530"/>
      <c r="C58" s="110">
        <v>13</v>
      </c>
      <c r="D58" s="12"/>
      <c r="E58" s="12"/>
      <c r="F58" s="12"/>
      <c r="G58" s="12"/>
      <c r="H58" s="12"/>
      <c r="I58" s="12"/>
      <c r="J58" s="12"/>
      <c r="K58" s="12"/>
      <c r="L58" s="12"/>
      <c r="M58" s="12"/>
      <c r="N58" s="12"/>
      <c r="O58" s="12"/>
      <c r="P58" s="54">
        <f t="shared" si="11"/>
        <v>0</v>
      </c>
    </row>
    <row r="59" spans="1:16" x14ac:dyDescent="0.25">
      <c r="A59" s="527"/>
      <c r="B59" s="530"/>
      <c r="C59" s="110">
        <v>14</v>
      </c>
      <c r="D59" s="12"/>
      <c r="E59" s="12"/>
      <c r="F59" s="12"/>
      <c r="G59" s="12"/>
      <c r="H59" s="12"/>
      <c r="I59" s="12"/>
      <c r="J59" s="12"/>
      <c r="K59" s="12"/>
      <c r="L59" s="12"/>
      <c r="M59" s="12"/>
      <c r="N59" s="12"/>
      <c r="O59" s="12"/>
      <c r="P59" s="54">
        <f t="shared" si="11"/>
        <v>0</v>
      </c>
    </row>
    <row r="60" spans="1:16" x14ac:dyDescent="0.25">
      <c r="A60" s="527"/>
      <c r="B60" s="530"/>
      <c r="C60" s="110">
        <v>15</v>
      </c>
      <c r="D60" s="12"/>
      <c r="E60" s="12"/>
      <c r="F60" s="12"/>
      <c r="G60" s="12"/>
      <c r="H60" s="12"/>
      <c r="I60" s="12"/>
      <c r="J60" s="12"/>
      <c r="K60" s="12"/>
      <c r="L60" s="12"/>
      <c r="M60" s="12"/>
      <c r="N60" s="12"/>
      <c r="O60" s="12"/>
      <c r="P60" s="54">
        <f t="shared" si="11"/>
        <v>0</v>
      </c>
    </row>
    <row r="61" spans="1:16" x14ac:dyDescent="0.25">
      <c r="A61" s="527"/>
      <c r="B61" s="530"/>
      <c r="C61" s="110">
        <v>16</v>
      </c>
      <c r="D61" s="12"/>
      <c r="E61" s="12"/>
      <c r="F61" s="12"/>
      <c r="G61" s="12"/>
      <c r="H61" s="12"/>
      <c r="I61" s="12"/>
      <c r="J61" s="12"/>
      <c r="K61" s="12"/>
      <c r="L61" s="12"/>
      <c r="M61" s="12"/>
      <c r="N61" s="12"/>
      <c r="O61" s="12"/>
      <c r="P61" s="54">
        <f t="shared" si="11"/>
        <v>0</v>
      </c>
    </row>
    <row r="62" spans="1:16" x14ac:dyDescent="0.25">
      <c r="A62" s="527"/>
      <c r="B62" s="530"/>
      <c r="C62" s="110">
        <v>17</v>
      </c>
      <c r="D62" s="12"/>
      <c r="E62" s="12"/>
      <c r="F62" s="12"/>
      <c r="G62" s="12"/>
      <c r="H62" s="12"/>
      <c r="I62" s="12"/>
      <c r="J62" s="12"/>
      <c r="K62" s="12"/>
      <c r="L62" s="12"/>
      <c r="M62" s="12"/>
      <c r="N62" s="12"/>
      <c r="O62" s="12"/>
      <c r="P62" s="54">
        <f t="shared" si="11"/>
        <v>0</v>
      </c>
    </row>
    <row r="63" spans="1:16" x14ac:dyDescent="0.25">
      <c r="A63" s="527"/>
      <c r="B63" s="530"/>
      <c r="C63" s="110">
        <v>25</v>
      </c>
      <c r="D63" s="12"/>
      <c r="E63" s="12"/>
      <c r="F63" s="12"/>
      <c r="G63" s="12"/>
      <c r="H63" s="12"/>
      <c r="I63" s="12"/>
      <c r="J63" s="12"/>
      <c r="K63" s="12"/>
      <c r="L63" s="12"/>
      <c r="M63" s="12"/>
      <c r="N63" s="12"/>
      <c r="O63" s="12"/>
      <c r="P63" s="54">
        <f t="shared" si="11"/>
        <v>0</v>
      </c>
    </row>
    <row r="64" spans="1:16" x14ac:dyDescent="0.25">
      <c r="A64" s="527"/>
      <c r="B64" s="530"/>
      <c r="C64" s="110">
        <v>26</v>
      </c>
      <c r="D64" s="12"/>
      <c r="E64" s="12"/>
      <c r="F64" s="12"/>
      <c r="G64" s="12"/>
      <c r="H64" s="12"/>
      <c r="I64" s="12"/>
      <c r="J64" s="12"/>
      <c r="K64" s="12"/>
      <c r="L64" s="12"/>
      <c r="M64" s="12"/>
      <c r="N64" s="12"/>
      <c r="O64" s="12"/>
      <c r="P64" s="54">
        <f t="shared" si="11"/>
        <v>0</v>
      </c>
    </row>
    <row r="65" spans="1:16" x14ac:dyDescent="0.25">
      <c r="A65" s="528"/>
      <c r="B65" s="531"/>
      <c r="C65" s="110">
        <v>27</v>
      </c>
      <c r="D65" s="12"/>
      <c r="E65" s="12"/>
      <c r="F65" s="12"/>
      <c r="G65" s="12"/>
      <c r="H65" s="12"/>
      <c r="I65" s="12"/>
      <c r="J65" s="12"/>
      <c r="K65" s="12"/>
      <c r="L65" s="12"/>
      <c r="M65" s="12"/>
      <c r="N65" s="12"/>
      <c r="O65" s="12"/>
      <c r="P65" s="54">
        <f t="shared" si="11"/>
        <v>0</v>
      </c>
    </row>
    <row r="66" spans="1:16" ht="30" x14ac:dyDescent="0.25">
      <c r="A66" s="64">
        <v>124</v>
      </c>
      <c r="B66" s="65" t="s">
        <v>2176</v>
      </c>
      <c r="C66" s="105"/>
      <c r="D66" s="105"/>
      <c r="E66" s="105"/>
      <c r="F66" s="105"/>
      <c r="G66" s="105"/>
      <c r="H66" s="105"/>
      <c r="I66" s="105"/>
      <c r="J66" s="105"/>
      <c r="K66" s="105"/>
      <c r="L66" s="105"/>
      <c r="M66" s="105"/>
      <c r="N66" s="105"/>
      <c r="O66" s="105"/>
      <c r="P66" s="54">
        <f>SUM(D66:O66)</f>
        <v>0</v>
      </c>
    </row>
    <row r="67" spans="1:16" x14ac:dyDescent="0.25">
      <c r="A67" s="62">
        <v>1300</v>
      </c>
      <c r="B67" s="532" t="s">
        <v>2175</v>
      </c>
      <c r="C67" s="533"/>
      <c r="D67" s="63">
        <f>SUM(D68:D129)</f>
        <v>30000</v>
      </c>
      <c r="E67" s="63">
        <f t="shared" ref="E67:O67" si="12">SUM(E68:E129)</f>
        <v>30000</v>
      </c>
      <c r="F67" s="63">
        <f t="shared" si="12"/>
        <v>30000</v>
      </c>
      <c r="G67" s="63">
        <f t="shared" si="12"/>
        <v>30000</v>
      </c>
      <c r="H67" s="63">
        <f t="shared" si="12"/>
        <v>30000</v>
      </c>
      <c r="I67" s="63">
        <f t="shared" si="12"/>
        <v>279857</v>
      </c>
      <c r="J67" s="63">
        <f t="shared" si="12"/>
        <v>10000</v>
      </c>
      <c r="K67" s="63">
        <f t="shared" si="12"/>
        <v>10000</v>
      </c>
      <c r="L67" s="63">
        <f t="shared" si="12"/>
        <v>30000</v>
      </c>
      <c r="M67" s="63">
        <f t="shared" si="12"/>
        <v>30000</v>
      </c>
      <c r="N67" s="63">
        <f t="shared" si="12"/>
        <v>30000</v>
      </c>
      <c r="O67" s="63">
        <f t="shared" si="12"/>
        <v>6332700</v>
      </c>
      <c r="P67" s="63">
        <f>SUM(P68:P129)</f>
        <v>6872557</v>
      </c>
    </row>
    <row r="68" spans="1:16" x14ac:dyDescent="0.25">
      <c r="A68" s="526">
        <v>131</v>
      </c>
      <c r="B68" s="529" t="s">
        <v>2187</v>
      </c>
      <c r="C68" s="110">
        <v>11</v>
      </c>
      <c r="D68" s="12"/>
      <c r="E68" s="12"/>
      <c r="F68" s="12"/>
      <c r="G68" s="12"/>
      <c r="H68" s="12"/>
      <c r="I68" s="12"/>
      <c r="J68" s="12"/>
      <c r="K68" s="12"/>
      <c r="L68" s="12"/>
      <c r="M68" s="12"/>
      <c r="N68" s="12"/>
      <c r="O68" s="12"/>
      <c r="P68" s="54">
        <f t="shared" ref="P68:P129" si="13">SUM(D68:O68)</f>
        <v>0</v>
      </c>
    </row>
    <row r="69" spans="1:16" x14ac:dyDescent="0.25">
      <c r="A69" s="527"/>
      <c r="B69" s="530"/>
      <c r="C69" s="110">
        <v>12</v>
      </c>
      <c r="D69" s="12"/>
      <c r="E69" s="12"/>
      <c r="F69" s="12"/>
      <c r="G69" s="12"/>
      <c r="H69" s="12"/>
      <c r="I69" s="12"/>
      <c r="J69" s="12"/>
      <c r="K69" s="12"/>
      <c r="L69" s="12"/>
      <c r="M69" s="12"/>
      <c r="N69" s="12"/>
      <c r="O69" s="12"/>
      <c r="P69" s="54">
        <f t="shared" si="13"/>
        <v>0</v>
      </c>
    </row>
    <row r="70" spans="1:16" x14ac:dyDescent="0.25">
      <c r="A70" s="527"/>
      <c r="B70" s="530"/>
      <c r="C70" s="110">
        <v>13</v>
      </c>
      <c r="D70" s="12"/>
      <c r="E70" s="12"/>
      <c r="F70" s="12"/>
      <c r="G70" s="12"/>
      <c r="H70" s="12"/>
      <c r="I70" s="12"/>
      <c r="J70" s="12"/>
      <c r="K70" s="12"/>
      <c r="L70" s="12"/>
      <c r="M70" s="12"/>
      <c r="N70" s="12"/>
      <c r="O70" s="12"/>
      <c r="P70" s="54">
        <f t="shared" si="13"/>
        <v>0</v>
      </c>
    </row>
    <row r="71" spans="1:16" x14ac:dyDescent="0.25">
      <c r="A71" s="527"/>
      <c r="B71" s="530"/>
      <c r="C71" s="110">
        <v>14</v>
      </c>
      <c r="D71" s="12"/>
      <c r="E71" s="12"/>
      <c r="F71" s="12"/>
      <c r="G71" s="12"/>
      <c r="H71" s="12"/>
      <c r="I71" s="12"/>
      <c r="J71" s="12"/>
      <c r="K71" s="12"/>
      <c r="L71" s="12"/>
      <c r="M71" s="12"/>
      <c r="N71" s="12"/>
      <c r="O71" s="12"/>
      <c r="P71" s="54">
        <f t="shared" si="13"/>
        <v>0</v>
      </c>
    </row>
    <row r="72" spans="1:16" x14ac:dyDescent="0.25">
      <c r="A72" s="527"/>
      <c r="B72" s="530"/>
      <c r="C72" s="110">
        <v>15</v>
      </c>
      <c r="D72" s="12"/>
      <c r="E72" s="12"/>
      <c r="F72" s="12"/>
      <c r="G72" s="12"/>
      <c r="H72" s="12"/>
      <c r="I72" s="12"/>
      <c r="J72" s="12"/>
      <c r="K72" s="12"/>
      <c r="L72" s="12"/>
      <c r="M72" s="12"/>
      <c r="N72" s="12"/>
      <c r="O72" s="12"/>
      <c r="P72" s="54">
        <f t="shared" si="13"/>
        <v>0</v>
      </c>
    </row>
    <row r="73" spans="1:16" x14ac:dyDescent="0.25">
      <c r="A73" s="527"/>
      <c r="B73" s="530"/>
      <c r="C73" s="110">
        <v>16</v>
      </c>
      <c r="D73" s="12"/>
      <c r="E73" s="12"/>
      <c r="F73" s="12"/>
      <c r="G73" s="12"/>
      <c r="H73" s="12"/>
      <c r="I73" s="12"/>
      <c r="J73" s="12"/>
      <c r="K73" s="12"/>
      <c r="L73" s="12"/>
      <c r="M73" s="12"/>
      <c r="N73" s="12"/>
      <c r="O73" s="12"/>
      <c r="P73" s="54">
        <f t="shared" si="13"/>
        <v>0</v>
      </c>
    </row>
    <row r="74" spans="1:16" x14ac:dyDescent="0.25">
      <c r="A74" s="527"/>
      <c r="B74" s="530"/>
      <c r="C74" s="110">
        <v>17</v>
      </c>
      <c r="D74" s="12"/>
      <c r="E74" s="12"/>
      <c r="F74" s="12"/>
      <c r="G74" s="12"/>
      <c r="H74" s="12"/>
      <c r="I74" s="12"/>
      <c r="J74" s="12"/>
      <c r="K74" s="12"/>
      <c r="L74" s="12"/>
      <c r="M74" s="12"/>
      <c r="N74" s="12"/>
      <c r="O74" s="12"/>
      <c r="P74" s="54">
        <f t="shared" si="13"/>
        <v>0</v>
      </c>
    </row>
    <row r="75" spans="1:16" x14ac:dyDescent="0.25">
      <c r="A75" s="527"/>
      <c r="B75" s="530"/>
      <c r="C75" s="110">
        <v>25</v>
      </c>
      <c r="D75" s="12"/>
      <c r="E75" s="12"/>
      <c r="F75" s="12"/>
      <c r="G75" s="12"/>
      <c r="H75" s="12"/>
      <c r="I75" s="12"/>
      <c r="J75" s="12"/>
      <c r="K75" s="12"/>
      <c r="L75" s="12"/>
      <c r="M75" s="12"/>
      <c r="N75" s="12"/>
      <c r="O75" s="12"/>
      <c r="P75" s="54">
        <f t="shared" si="13"/>
        <v>0</v>
      </c>
    </row>
    <row r="76" spans="1:16" x14ac:dyDescent="0.25">
      <c r="A76" s="527"/>
      <c r="B76" s="530"/>
      <c r="C76" s="110">
        <v>26</v>
      </c>
      <c r="D76" s="12"/>
      <c r="E76" s="12"/>
      <c r="F76" s="12"/>
      <c r="G76" s="12"/>
      <c r="H76" s="12"/>
      <c r="I76" s="12"/>
      <c r="J76" s="12"/>
      <c r="K76" s="12"/>
      <c r="L76" s="12"/>
      <c r="M76" s="12"/>
      <c r="N76" s="12"/>
      <c r="O76" s="12"/>
      <c r="P76" s="54">
        <f t="shared" si="13"/>
        <v>0</v>
      </c>
    </row>
    <row r="77" spans="1:16" x14ac:dyDescent="0.25">
      <c r="A77" s="528"/>
      <c r="B77" s="531"/>
      <c r="C77" s="110">
        <v>27</v>
      </c>
      <c r="D77" s="12"/>
      <c r="E77" s="12"/>
      <c r="F77" s="12"/>
      <c r="G77" s="12"/>
      <c r="H77" s="12"/>
      <c r="I77" s="12"/>
      <c r="J77" s="12"/>
      <c r="K77" s="12"/>
      <c r="L77" s="12"/>
      <c r="M77" s="12"/>
      <c r="N77" s="12"/>
      <c r="O77" s="12"/>
      <c r="P77" s="54">
        <f t="shared" si="13"/>
        <v>0</v>
      </c>
    </row>
    <row r="78" spans="1:16" x14ac:dyDescent="0.25">
      <c r="A78" s="526">
        <v>132</v>
      </c>
      <c r="B78" s="529" t="s">
        <v>2188</v>
      </c>
      <c r="C78" s="110">
        <v>11</v>
      </c>
      <c r="D78" s="12"/>
      <c r="E78" s="12"/>
      <c r="F78" s="12"/>
      <c r="G78" s="12"/>
      <c r="H78" s="12"/>
      <c r="I78" s="12"/>
      <c r="J78" s="12"/>
      <c r="K78" s="12"/>
      <c r="L78" s="12"/>
      <c r="M78" s="12"/>
      <c r="N78" s="12"/>
      <c r="O78" s="12"/>
      <c r="P78" s="54">
        <f t="shared" si="13"/>
        <v>0</v>
      </c>
    </row>
    <row r="79" spans="1:16" x14ac:dyDescent="0.25">
      <c r="A79" s="527"/>
      <c r="B79" s="530"/>
      <c r="C79" s="110">
        <v>12</v>
      </c>
      <c r="D79" s="12"/>
      <c r="E79" s="12"/>
      <c r="F79" s="12"/>
      <c r="G79" s="12"/>
      <c r="H79" s="12"/>
      <c r="I79" s="12"/>
      <c r="J79" s="12"/>
      <c r="K79" s="12"/>
      <c r="L79" s="12"/>
      <c r="M79" s="12"/>
      <c r="N79" s="12"/>
      <c r="O79" s="12"/>
      <c r="P79" s="54">
        <f t="shared" si="13"/>
        <v>0</v>
      </c>
    </row>
    <row r="80" spans="1:16" x14ac:dyDescent="0.25">
      <c r="A80" s="527"/>
      <c r="B80" s="530"/>
      <c r="C80" s="110">
        <v>13</v>
      </c>
      <c r="D80" s="12"/>
      <c r="E80" s="12"/>
      <c r="F80" s="12"/>
      <c r="G80" s="12"/>
      <c r="H80" s="12"/>
      <c r="I80" s="12"/>
      <c r="J80" s="12"/>
      <c r="K80" s="12"/>
      <c r="L80" s="12"/>
      <c r="M80" s="12"/>
      <c r="N80" s="12"/>
      <c r="O80" s="12"/>
      <c r="P80" s="54">
        <f t="shared" si="13"/>
        <v>0</v>
      </c>
    </row>
    <row r="81" spans="1:16" x14ac:dyDescent="0.25">
      <c r="A81" s="527"/>
      <c r="B81" s="530"/>
      <c r="C81" s="110">
        <v>14</v>
      </c>
      <c r="D81" s="12"/>
      <c r="E81" s="12"/>
      <c r="F81" s="12"/>
      <c r="G81" s="12"/>
      <c r="H81" s="12"/>
      <c r="I81" s="12"/>
      <c r="J81" s="12"/>
      <c r="K81" s="12"/>
      <c r="L81" s="12"/>
      <c r="M81" s="12"/>
      <c r="N81" s="12"/>
      <c r="O81" s="12"/>
      <c r="P81" s="54">
        <f t="shared" si="13"/>
        <v>0</v>
      </c>
    </row>
    <row r="82" spans="1:16" x14ac:dyDescent="0.25">
      <c r="A82" s="527"/>
      <c r="B82" s="530"/>
      <c r="C82" s="110">
        <v>15</v>
      </c>
      <c r="D82" s="12"/>
      <c r="E82" s="12"/>
      <c r="F82" s="12"/>
      <c r="G82" s="12"/>
      <c r="H82" s="12"/>
      <c r="I82" s="12">
        <v>198674</v>
      </c>
      <c r="J82" s="12"/>
      <c r="K82" s="12"/>
      <c r="L82" s="12"/>
      <c r="M82" s="12"/>
      <c r="N82" s="12"/>
      <c r="O82" s="12">
        <f>4916536+540000-198674</f>
        <v>5257862</v>
      </c>
      <c r="P82" s="54">
        <f t="shared" si="13"/>
        <v>5456536</v>
      </c>
    </row>
    <row r="83" spans="1:16" x14ac:dyDescent="0.25">
      <c r="A83" s="527"/>
      <c r="B83" s="530"/>
      <c r="C83" s="110">
        <v>16</v>
      </c>
      <c r="D83" s="12"/>
      <c r="E83" s="12"/>
      <c r="F83" s="12"/>
      <c r="G83" s="12"/>
      <c r="H83" s="12"/>
      <c r="I83" s="12"/>
      <c r="J83" s="12"/>
      <c r="K83" s="12"/>
      <c r="L83" s="12"/>
      <c r="M83" s="12"/>
      <c r="N83" s="12"/>
      <c r="O83" s="12"/>
      <c r="P83" s="54">
        <f t="shared" si="13"/>
        <v>0</v>
      </c>
    </row>
    <row r="84" spans="1:16" x14ac:dyDescent="0.25">
      <c r="A84" s="527"/>
      <c r="B84" s="530"/>
      <c r="C84" s="110">
        <v>17</v>
      </c>
      <c r="D84" s="12"/>
      <c r="E84" s="12"/>
      <c r="F84" s="12"/>
      <c r="G84" s="12"/>
      <c r="H84" s="12"/>
      <c r="I84" s="12"/>
      <c r="J84" s="12"/>
      <c r="K84" s="12"/>
      <c r="L84" s="12"/>
      <c r="M84" s="12"/>
      <c r="N84" s="12"/>
      <c r="O84" s="12"/>
      <c r="P84" s="54">
        <f t="shared" si="13"/>
        <v>0</v>
      </c>
    </row>
    <row r="85" spans="1:16" x14ac:dyDescent="0.25">
      <c r="A85" s="527"/>
      <c r="B85" s="530"/>
      <c r="C85" s="110">
        <v>25</v>
      </c>
      <c r="D85" s="12"/>
      <c r="E85" s="12"/>
      <c r="F85" s="12"/>
      <c r="G85" s="12"/>
      <c r="H85" s="12"/>
      <c r="I85" s="12">
        <v>51183</v>
      </c>
      <c r="J85" s="12"/>
      <c r="K85" s="12"/>
      <c r="L85" s="12"/>
      <c r="M85" s="12"/>
      <c r="N85" s="12"/>
      <c r="O85" s="12">
        <f>1126021-51183</f>
        <v>1074838</v>
      </c>
      <c r="P85" s="54">
        <f t="shared" si="13"/>
        <v>1126021</v>
      </c>
    </row>
    <row r="86" spans="1:16" x14ac:dyDescent="0.25">
      <c r="A86" s="527"/>
      <c r="B86" s="530"/>
      <c r="C86" s="110">
        <v>26</v>
      </c>
      <c r="D86" s="12"/>
      <c r="E86" s="12"/>
      <c r="F86" s="12"/>
      <c r="G86" s="12"/>
      <c r="H86" s="12"/>
      <c r="I86" s="12"/>
      <c r="J86" s="12"/>
      <c r="K86" s="12"/>
      <c r="L86" s="12"/>
      <c r="M86" s="12"/>
      <c r="N86" s="12"/>
      <c r="O86" s="12"/>
      <c r="P86" s="54">
        <f t="shared" si="13"/>
        <v>0</v>
      </c>
    </row>
    <row r="87" spans="1:16" x14ac:dyDescent="0.25">
      <c r="A87" s="528"/>
      <c r="B87" s="531"/>
      <c r="C87" s="110">
        <v>27</v>
      </c>
      <c r="D87" s="12"/>
      <c r="E87" s="12"/>
      <c r="F87" s="12"/>
      <c r="G87" s="12"/>
      <c r="H87" s="12"/>
      <c r="I87" s="12"/>
      <c r="J87" s="12"/>
      <c r="K87" s="12"/>
      <c r="L87" s="12"/>
      <c r="M87" s="12"/>
      <c r="N87" s="12"/>
      <c r="O87" s="12"/>
      <c r="P87" s="54">
        <f t="shared" si="13"/>
        <v>0</v>
      </c>
    </row>
    <row r="88" spans="1:16" x14ac:dyDescent="0.25">
      <c r="A88" s="526">
        <v>133</v>
      </c>
      <c r="B88" s="529" t="s">
        <v>2189</v>
      </c>
      <c r="C88" s="110">
        <v>11</v>
      </c>
      <c r="D88" s="12"/>
      <c r="E88" s="12"/>
      <c r="F88" s="12"/>
      <c r="G88" s="12"/>
      <c r="H88" s="12"/>
      <c r="I88" s="12"/>
      <c r="J88" s="12"/>
      <c r="K88" s="12"/>
      <c r="L88" s="12"/>
      <c r="M88" s="12"/>
      <c r="N88" s="12"/>
      <c r="O88" s="12"/>
      <c r="P88" s="54">
        <f t="shared" si="13"/>
        <v>0</v>
      </c>
    </row>
    <row r="89" spans="1:16" x14ac:dyDescent="0.25">
      <c r="A89" s="527"/>
      <c r="B89" s="530"/>
      <c r="C89" s="110">
        <v>12</v>
      </c>
      <c r="D89" s="12"/>
      <c r="E89" s="12"/>
      <c r="F89" s="12"/>
      <c r="G89" s="12"/>
      <c r="H89" s="12"/>
      <c r="I89" s="12"/>
      <c r="J89" s="12"/>
      <c r="K89" s="12"/>
      <c r="L89" s="12"/>
      <c r="M89" s="12"/>
      <c r="N89" s="12"/>
      <c r="O89" s="12"/>
      <c r="P89" s="54">
        <f t="shared" si="13"/>
        <v>0</v>
      </c>
    </row>
    <row r="90" spans="1:16" x14ac:dyDescent="0.25">
      <c r="A90" s="527"/>
      <c r="B90" s="530"/>
      <c r="C90" s="110">
        <v>13</v>
      </c>
      <c r="D90" s="12"/>
      <c r="E90" s="12"/>
      <c r="F90" s="12"/>
      <c r="G90" s="12"/>
      <c r="H90" s="12"/>
      <c r="I90" s="12"/>
      <c r="J90" s="12"/>
      <c r="K90" s="12"/>
      <c r="L90" s="12"/>
      <c r="M90" s="12"/>
      <c r="N90" s="12"/>
      <c r="O90" s="12"/>
      <c r="P90" s="54">
        <f t="shared" si="13"/>
        <v>0</v>
      </c>
    </row>
    <row r="91" spans="1:16" x14ac:dyDescent="0.25">
      <c r="A91" s="527"/>
      <c r="B91" s="530"/>
      <c r="C91" s="110">
        <v>14</v>
      </c>
      <c r="D91" s="12"/>
      <c r="E91" s="12"/>
      <c r="F91" s="12"/>
      <c r="G91" s="12"/>
      <c r="H91" s="12"/>
      <c r="I91" s="12"/>
      <c r="J91" s="12"/>
      <c r="K91" s="12"/>
      <c r="L91" s="12"/>
      <c r="M91" s="12"/>
      <c r="N91" s="12"/>
      <c r="O91" s="12"/>
      <c r="P91" s="54">
        <f t="shared" si="13"/>
        <v>0</v>
      </c>
    </row>
    <row r="92" spans="1:16" x14ac:dyDescent="0.25">
      <c r="A92" s="527"/>
      <c r="B92" s="530"/>
      <c r="C92" s="110">
        <v>15</v>
      </c>
      <c r="D92" s="12">
        <v>30000</v>
      </c>
      <c r="E92" s="12">
        <v>30000</v>
      </c>
      <c r="F92" s="12">
        <v>30000</v>
      </c>
      <c r="G92" s="12">
        <v>30000</v>
      </c>
      <c r="H92" s="12">
        <v>30000</v>
      </c>
      <c r="I92" s="12">
        <v>30000</v>
      </c>
      <c r="J92" s="12">
        <v>10000</v>
      </c>
      <c r="K92" s="12">
        <v>10000</v>
      </c>
      <c r="L92" s="12">
        <v>10000</v>
      </c>
      <c r="M92" s="12">
        <v>10000</v>
      </c>
      <c r="N92" s="12">
        <v>10000</v>
      </c>
      <c r="O92" s="12"/>
      <c r="P92" s="54">
        <f t="shared" si="13"/>
        <v>230000</v>
      </c>
    </row>
    <row r="93" spans="1:16" x14ac:dyDescent="0.25">
      <c r="A93" s="527"/>
      <c r="B93" s="530"/>
      <c r="C93" s="110">
        <v>16</v>
      </c>
      <c r="D93" s="12"/>
      <c r="E93" s="12"/>
      <c r="F93" s="12"/>
      <c r="G93" s="12"/>
      <c r="H93" s="12"/>
      <c r="I93" s="12"/>
      <c r="J93" s="12"/>
      <c r="K93" s="12"/>
      <c r="L93" s="12"/>
      <c r="M93" s="12"/>
      <c r="N93" s="12"/>
      <c r="O93" s="12"/>
      <c r="P93" s="54">
        <f t="shared" si="13"/>
        <v>0</v>
      </c>
    </row>
    <row r="94" spans="1:16" x14ac:dyDescent="0.25">
      <c r="A94" s="527"/>
      <c r="B94" s="530"/>
      <c r="C94" s="110">
        <v>17</v>
      </c>
      <c r="D94" s="12"/>
      <c r="E94" s="12"/>
      <c r="F94" s="12"/>
      <c r="G94" s="12"/>
      <c r="H94" s="12"/>
      <c r="I94" s="12"/>
      <c r="J94" s="12"/>
      <c r="K94" s="12"/>
      <c r="L94" s="12"/>
      <c r="M94" s="12"/>
      <c r="N94" s="12"/>
      <c r="O94" s="12"/>
      <c r="P94" s="54">
        <f t="shared" si="13"/>
        <v>0</v>
      </c>
    </row>
    <row r="95" spans="1:16" x14ac:dyDescent="0.25">
      <c r="A95" s="527"/>
      <c r="B95" s="530"/>
      <c r="C95" s="110">
        <v>25</v>
      </c>
      <c r="D95" s="12"/>
      <c r="E95" s="12"/>
      <c r="F95" s="12"/>
      <c r="G95" s="12"/>
      <c r="H95" s="12"/>
      <c r="I95" s="12"/>
      <c r="J95" s="12"/>
      <c r="K95" s="12"/>
      <c r="L95" s="12">
        <v>20000</v>
      </c>
      <c r="M95" s="12">
        <v>20000</v>
      </c>
      <c r="N95" s="12">
        <v>20000</v>
      </c>
      <c r="O95" s="12"/>
      <c r="P95" s="54">
        <f t="shared" si="13"/>
        <v>60000</v>
      </c>
    </row>
    <row r="96" spans="1:16" x14ac:dyDescent="0.25">
      <c r="A96" s="527"/>
      <c r="B96" s="530"/>
      <c r="C96" s="110">
        <v>26</v>
      </c>
      <c r="D96" s="12"/>
      <c r="E96" s="12"/>
      <c r="F96" s="12"/>
      <c r="G96" s="12"/>
      <c r="H96" s="12"/>
      <c r="I96" s="12"/>
      <c r="J96" s="12"/>
      <c r="K96" s="12"/>
      <c r="L96" s="12"/>
      <c r="M96" s="12"/>
      <c r="N96" s="12"/>
      <c r="O96" s="12"/>
      <c r="P96" s="54">
        <f t="shared" si="13"/>
        <v>0</v>
      </c>
    </row>
    <row r="97" spans="1:16" x14ac:dyDescent="0.25">
      <c r="A97" s="528"/>
      <c r="B97" s="531"/>
      <c r="C97" s="110">
        <v>27</v>
      </c>
      <c r="D97" s="12"/>
      <c r="E97" s="12"/>
      <c r="F97" s="12"/>
      <c r="G97" s="12"/>
      <c r="H97" s="12"/>
      <c r="I97" s="12"/>
      <c r="J97" s="12"/>
      <c r="K97" s="12"/>
      <c r="L97" s="12"/>
      <c r="M97" s="12"/>
      <c r="N97" s="12"/>
      <c r="O97" s="12"/>
      <c r="P97" s="54">
        <f t="shared" si="13"/>
        <v>0</v>
      </c>
    </row>
    <row r="98" spans="1:16" x14ac:dyDescent="0.25">
      <c r="A98" s="526">
        <v>134</v>
      </c>
      <c r="B98" s="529" t="s">
        <v>2190</v>
      </c>
      <c r="C98" s="110">
        <v>11</v>
      </c>
      <c r="D98" s="12"/>
      <c r="E98" s="12"/>
      <c r="F98" s="12"/>
      <c r="G98" s="12"/>
      <c r="H98" s="12"/>
      <c r="I98" s="12"/>
      <c r="J98" s="12"/>
      <c r="K98" s="12"/>
      <c r="L98" s="12"/>
      <c r="M98" s="12"/>
      <c r="N98" s="12"/>
      <c r="O98" s="12"/>
      <c r="P98" s="54">
        <f t="shared" si="13"/>
        <v>0</v>
      </c>
    </row>
    <row r="99" spans="1:16" x14ac:dyDescent="0.25">
      <c r="A99" s="527"/>
      <c r="B99" s="530"/>
      <c r="C99" s="110">
        <v>12</v>
      </c>
      <c r="D99" s="12"/>
      <c r="E99" s="12"/>
      <c r="F99" s="12"/>
      <c r="G99" s="12"/>
      <c r="H99" s="12"/>
      <c r="I99" s="12"/>
      <c r="J99" s="12"/>
      <c r="K99" s="12"/>
      <c r="L99" s="12"/>
      <c r="M99" s="12"/>
      <c r="N99" s="12"/>
      <c r="O99" s="12"/>
      <c r="P99" s="54">
        <f t="shared" si="13"/>
        <v>0</v>
      </c>
    </row>
    <row r="100" spans="1:16" x14ac:dyDescent="0.25">
      <c r="A100" s="527"/>
      <c r="B100" s="530"/>
      <c r="C100" s="110">
        <v>13</v>
      </c>
      <c r="D100" s="12"/>
      <c r="E100" s="12"/>
      <c r="F100" s="12"/>
      <c r="G100" s="12"/>
      <c r="H100" s="12"/>
      <c r="I100" s="12"/>
      <c r="J100" s="12"/>
      <c r="K100" s="12"/>
      <c r="L100" s="12"/>
      <c r="M100" s="12"/>
      <c r="N100" s="12"/>
      <c r="O100" s="12"/>
      <c r="P100" s="54">
        <f t="shared" si="13"/>
        <v>0</v>
      </c>
    </row>
    <row r="101" spans="1:16" x14ac:dyDescent="0.25">
      <c r="A101" s="527"/>
      <c r="B101" s="530"/>
      <c r="C101" s="110">
        <v>14</v>
      </c>
      <c r="D101" s="12"/>
      <c r="E101" s="12"/>
      <c r="F101" s="12"/>
      <c r="G101" s="12"/>
      <c r="H101" s="12"/>
      <c r="I101" s="12"/>
      <c r="J101" s="12"/>
      <c r="K101" s="12"/>
      <c r="L101" s="12"/>
      <c r="M101" s="12"/>
      <c r="N101" s="12"/>
      <c r="O101" s="12"/>
      <c r="P101" s="54">
        <f t="shared" si="13"/>
        <v>0</v>
      </c>
    </row>
    <row r="102" spans="1:16" x14ac:dyDescent="0.25">
      <c r="A102" s="527"/>
      <c r="B102" s="530"/>
      <c r="C102" s="110">
        <v>15</v>
      </c>
      <c r="D102" s="12"/>
      <c r="E102" s="12"/>
      <c r="F102" s="12"/>
      <c r="G102" s="12"/>
      <c r="H102" s="12"/>
      <c r="I102" s="12"/>
      <c r="J102" s="12"/>
      <c r="K102" s="12"/>
      <c r="L102" s="12"/>
      <c r="M102" s="12"/>
      <c r="N102" s="12"/>
      <c r="O102" s="12"/>
      <c r="P102" s="54">
        <f t="shared" si="13"/>
        <v>0</v>
      </c>
    </row>
    <row r="103" spans="1:16" x14ac:dyDescent="0.25">
      <c r="A103" s="527"/>
      <c r="B103" s="530"/>
      <c r="C103" s="110">
        <v>16</v>
      </c>
      <c r="D103" s="12"/>
      <c r="E103" s="12"/>
      <c r="F103" s="12"/>
      <c r="G103" s="12"/>
      <c r="H103" s="12"/>
      <c r="I103" s="12"/>
      <c r="J103" s="12"/>
      <c r="K103" s="12"/>
      <c r="L103" s="12"/>
      <c r="M103" s="12"/>
      <c r="N103" s="12"/>
      <c r="O103" s="12"/>
      <c r="P103" s="54">
        <f t="shared" si="13"/>
        <v>0</v>
      </c>
    </row>
    <row r="104" spans="1:16" x14ac:dyDescent="0.25">
      <c r="A104" s="527"/>
      <c r="B104" s="530"/>
      <c r="C104" s="110">
        <v>17</v>
      </c>
      <c r="D104" s="12"/>
      <c r="E104" s="12"/>
      <c r="F104" s="12"/>
      <c r="G104" s="12"/>
      <c r="H104" s="12"/>
      <c r="I104" s="12"/>
      <c r="J104" s="12"/>
      <c r="K104" s="12"/>
      <c r="L104" s="12"/>
      <c r="M104" s="12"/>
      <c r="N104" s="12"/>
      <c r="O104" s="12"/>
      <c r="P104" s="54">
        <f t="shared" si="13"/>
        <v>0</v>
      </c>
    </row>
    <row r="105" spans="1:16" x14ac:dyDescent="0.25">
      <c r="A105" s="527"/>
      <c r="B105" s="530"/>
      <c r="C105" s="110">
        <v>25</v>
      </c>
      <c r="D105" s="12"/>
      <c r="E105" s="12"/>
      <c r="F105" s="12"/>
      <c r="G105" s="12"/>
      <c r="H105" s="12"/>
      <c r="I105" s="12"/>
      <c r="J105" s="12"/>
      <c r="K105" s="12"/>
      <c r="L105" s="12"/>
      <c r="M105" s="12"/>
      <c r="N105" s="12"/>
      <c r="O105" s="12"/>
      <c r="P105" s="54">
        <f t="shared" si="13"/>
        <v>0</v>
      </c>
    </row>
    <row r="106" spans="1:16" x14ac:dyDescent="0.25">
      <c r="A106" s="527"/>
      <c r="B106" s="530"/>
      <c r="C106" s="110">
        <v>26</v>
      </c>
      <c r="D106" s="12"/>
      <c r="E106" s="12"/>
      <c r="F106" s="12"/>
      <c r="G106" s="12"/>
      <c r="H106" s="12"/>
      <c r="I106" s="12"/>
      <c r="J106" s="12"/>
      <c r="K106" s="12"/>
      <c r="L106" s="12"/>
      <c r="M106" s="12"/>
      <c r="N106" s="12"/>
      <c r="O106" s="12"/>
      <c r="P106" s="54">
        <f t="shared" si="13"/>
        <v>0</v>
      </c>
    </row>
    <row r="107" spans="1:16" x14ac:dyDescent="0.25">
      <c r="A107" s="528"/>
      <c r="B107" s="531"/>
      <c r="C107" s="110">
        <v>27</v>
      </c>
      <c r="D107" s="12"/>
      <c r="E107" s="12"/>
      <c r="F107" s="12"/>
      <c r="G107" s="12"/>
      <c r="H107" s="12"/>
      <c r="I107" s="12"/>
      <c r="J107" s="12"/>
      <c r="K107" s="12"/>
      <c r="L107" s="12"/>
      <c r="M107" s="12"/>
      <c r="N107" s="12"/>
      <c r="O107" s="12"/>
      <c r="P107" s="54">
        <f t="shared" si="13"/>
        <v>0</v>
      </c>
    </row>
    <row r="108" spans="1:16" x14ac:dyDescent="0.25">
      <c r="A108" s="64">
        <v>135</v>
      </c>
      <c r="B108" s="65" t="s">
        <v>2191</v>
      </c>
      <c r="C108" s="105"/>
      <c r="D108" s="105"/>
      <c r="E108" s="105"/>
      <c r="F108" s="105"/>
      <c r="G108" s="105"/>
      <c r="H108" s="105"/>
      <c r="I108" s="105"/>
      <c r="J108" s="105"/>
      <c r="K108" s="105"/>
      <c r="L108" s="105"/>
      <c r="M108" s="105"/>
      <c r="N108" s="105"/>
      <c r="O108" s="105"/>
      <c r="P108" s="54">
        <f t="shared" si="13"/>
        <v>0</v>
      </c>
    </row>
    <row r="109" spans="1:16" ht="30" x14ac:dyDescent="0.25">
      <c r="A109" s="64">
        <v>136</v>
      </c>
      <c r="B109" s="65" t="s">
        <v>2192</v>
      </c>
      <c r="C109" s="105"/>
      <c r="D109" s="105"/>
      <c r="E109" s="105"/>
      <c r="F109" s="105"/>
      <c r="G109" s="105"/>
      <c r="H109" s="105"/>
      <c r="I109" s="105"/>
      <c r="J109" s="105"/>
      <c r="K109" s="105"/>
      <c r="L109" s="105"/>
      <c r="M109" s="105"/>
      <c r="N109" s="105"/>
      <c r="O109" s="105"/>
      <c r="P109" s="54">
        <f t="shared" si="13"/>
        <v>0</v>
      </c>
    </row>
    <row r="110" spans="1:16" x14ac:dyDescent="0.25">
      <c r="A110" s="526">
        <v>137</v>
      </c>
      <c r="B110" s="529" t="s">
        <v>2193</v>
      </c>
      <c r="C110" s="110">
        <v>11</v>
      </c>
      <c r="D110" s="12"/>
      <c r="E110" s="12"/>
      <c r="F110" s="12"/>
      <c r="G110" s="12"/>
      <c r="H110" s="12"/>
      <c r="I110" s="12"/>
      <c r="J110" s="12"/>
      <c r="K110" s="12"/>
      <c r="L110" s="12"/>
      <c r="M110" s="12"/>
      <c r="N110" s="12"/>
      <c r="O110" s="12"/>
      <c r="P110" s="54">
        <f t="shared" si="13"/>
        <v>0</v>
      </c>
    </row>
    <row r="111" spans="1:16" x14ac:dyDescent="0.25">
      <c r="A111" s="527"/>
      <c r="B111" s="530"/>
      <c r="C111" s="110">
        <v>12</v>
      </c>
      <c r="D111" s="12"/>
      <c r="E111" s="12"/>
      <c r="F111" s="12"/>
      <c r="G111" s="12"/>
      <c r="H111" s="12"/>
      <c r="I111" s="12"/>
      <c r="J111" s="12"/>
      <c r="K111" s="12"/>
      <c r="L111" s="12"/>
      <c r="M111" s="12"/>
      <c r="N111" s="12"/>
      <c r="O111" s="12"/>
      <c r="P111" s="54">
        <f t="shared" si="13"/>
        <v>0</v>
      </c>
    </row>
    <row r="112" spans="1:16" x14ac:dyDescent="0.25">
      <c r="A112" s="527"/>
      <c r="B112" s="530"/>
      <c r="C112" s="110">
        <v>13</v>
      </c>
      <c r="D112" s="12"/>
      <c r="E112" s="12"/>
      <c r="F112" s="12"/>
      <c r="G112" s="12"/>
      <c r="H112" s="12"/>
      <c r="I112" s="12"/>
      <c r="J112" s="12"/>
      <c r="K112" s="12"/>
      <c r="L112" s="12"/>
      <c r="M112" s="12"/>
      <c r="N112" s="12"/>
      <c r="O112" s="12"/>
      <c r="P112" s="54">
        <f t="shared" si="13"/>
        <v>0</v>
      </c>
    </row>
    <row r="113" spans="1:16" x14ac:dyDescent="0.25">
      <c r="A113" s="527"/>
      <c r="B113" s="530"/>
      <c r="C113" s="110">
        <v>14</v>
      </c>
      <c r="D113" s="12"/>
      <c r="E113" s="12"/>
      <c r="F113" s="12"/>
      <c r="G113" s="12"/>
      <c r="H113" s="12"/>
      <c r="I113" s="12"/>
      <c r="J113" s="12"/>
      <c r="K113" s="12"/>
      <c r="L113" s="12"/>
      <c r="M113" s="12"/>
      <c r="N113" s="12"/>
      <c r="O113" s="12"/>
      <c r="P113" s="54">
        <f t="shared" si="13"/>
        <v>0</v>
      </c>
    </row>
    <row r="114" spans="1:16" x14ac:dyDescent="0.25">
      <c r="A114" s="527"/>
      <c r="B114" s="530"/>
      <c r="C114" s="110">
        <v>15</v>
      </c>
      <c r="D114" s="12"/>
      <c r="E114" s="12"/>
      <c r="F114" s="12"/>
      <c r="G114" s="12"/>
      <c r="H114" s="12"/>
      <c r="I114" s="12"/>
      <c r="J114" s="12"/>
      <c r="K114" s="12"/>
      <c r="L114" s="12"/>
      <c r="M114" s="12"/>
      <c r="N114" s="12"/>
      <c r="O114" s="12"/>
      <c r="P114" s="54">
        <f t="shared" si="13"/>
        <v>0</v>
      </c>
    </row>
    <row r="115" spans="1:16" x14ac:dyDescent="0.25">
      <c r="A115" s="527"/>
      <c r="B115" s="530"/>
      <c r="C115" s="110">
        <v>16</v>
      </c>
      <c r="D115" s="12"/>
      <c r="E115" s="12"/>
      <c r="F115" s="12"/>
      <c r="G115" s="12"/>
      <c r="H115" s="12"/>
      <c r="I115" s="12"/>
      <c r="J115" s="12"/>
      <c r="K115" s="12"/>
      <c r="L115" s="12"/>
      <c r="M115" s="12"/>
      <c r="N115" s="12"/>
      <c r="O115" s="12"/>
      <c r="P115" s="54">
        <f t="shared" si="13"/>
        <v>0</v>
      </c>
    </row>
    <row r="116" spans="1:16" x14ac:dyDescent="0.25">
      <c r="A116" s="527"/>
      <c r="B116" s="530"/>
      <c r="C116" s="110">
        <v>17</v>
      </c>
      <c r="D116" s="12"/>
      <c r="E116" s="12"/>
      <c r="F116" s="12"/>
      <c r="G116" s="12"/>
      <c r="H116" s="12"/>
      <c r="I116" s="12"/>
      <c r="J116" s="12"/>
      <c r="K116" s="12"/>
      <c r="L116" s="12"/>
      <c r="M116" s="12"/>
      <c r="N116" s="12"/>
      <c r="O116" s="12"/>
      <c r="P116" s="54">
        <f t="shared" si="13"/>
        <v>0</v>
      </c>
    </row>
    <row r="117" spans="1:16" x14ac:dyDescent="0.25">
      <c r="A117" s="527"/>
      <c r="B117" s="530"/>
      <c r="C117" s="110">
        <v>25</v>
      </c>
      <c r="D117" s="12"/>
      <c r="E117" s="12"/>
      <c r="F117" s="12"/>
      <c r="G117" s="12"/>
      <c r="H117" s="12"/>
      <c r="I117" s="12"/>
      <c r="J117" s="12"/>
      <c r="K117" s="12"/>
      <c r="L117" s="12"/>
      <c r="M117" s="12"/>
      <c r="N117" s="12"/>
      <c r="O117" s="12"/>
      <c r="P117" s="54">
        <f t="shared" si="13"/>
        <v>0</v>
      </c>
    </row>
    <row r="118" spans="1:16" x14ac:dyDescent="0.25">
      <c r="A118" s="527"/>
      <c r="B118" s="530"/>
      <c r="C118" s="110">
        <v>26</v>
      </c>
      <c r="D118" s="12"/>
      <c r="E118" s="12"/>
      <c r="F118" s="12"/>
      <c r="G118" s="12"/>
      <c r="H118" s="12"/>
      <c r="I118" s="12"/>
      <c r="J118" s="12"/>
      <c r="K118" s="12"/>
      <c r="L118" s="12"/>
      <c r="M118" s="12"/>
      <c r="N118" s="12"/>
      <c r="O118" s="12"/>
      <c r="P118" s="54">
        <f t="shared" si="13"/>
        <v>0</v>
      </c>
    </row>
    <row r="119" spans="1:16" x14ac:dyDescent="0.25">
      <c r="A119" s="528"/>
      <c r="B119" s="531"/>
      <c r="C119" s="110">
        <v>27</v>
      </c>
      <c r="D119" s="12"/>
      <c r="E119" s="12"/>
      <c r="F119" s="12"/>
      <c r="G119" s="12"/>
      <c r="H119" s="12"/>
      <c r="I119" s="12"/>
      <c r="J119" s="12"/>
      <c r="K119" s="12"/>
      <c r="L119" s="12"/>
      <c r="M119" s="12"/>
      <c r="N119" s="12"/>
      <c r="O119" s="12"/>
      <c r="P119" s="54">
        <f t="shared" si="13"/>
        <v>0</v>
      </c>
    </row>
    <row r="120" spans="1:16" ht="15" customHeight="1" x14ac:dyDescent="0.25">
      <c r="A120" s="526">
        <v>138</v>
      </c>
      <c r="B120" s="529" t="s">
        <v>2194</v>
      </c>
      <c r="C120" s="110">
        <v>11</v>
      </c>
      <c r="D120" s="12"/>
      <c r="E120" s="12"/>
      <c r="F120" s="12"/>
      <c r="G120" s="12"/>
      <c r="H120" s="12"/>
      <c r="I120" s="12"/>
      <c r="J120" s="12"/>
      <c r="K120" s="12"/>
      <c r="L120" s="12"/>
      <c r="M120" s="12"/>
      <c r="N120" s="12"/>
      <c r="O120" s="12"/>
      <c r="P120" s="54">
        <f t="shared" si="13"/>
        <v>0</v>
      </c>
    </row>
    <row r="121" spans="1:16" x14ac:dyDescent="0.25">
      <c r="A121" s="527"/>
      <c r="B121" s="530"/>
      <c r="C121" s="110">
        <v>12</v>
      </c>
      <c r="D121" s="12"/>
      <c r="E121" s="12"/>
      <c r="F121" s="12"/>
      <c r="G121" s="12"/>
      <c r="H121" s="12"/>
      <c r="I121" s="12"/>
      <c r="J121" s="12"/>
      <c r="K121" s="12"/>
      <c r="L121" s="12"/>
      <c r="M121" s="12"/>
      <c r="N121" s="12"/>
      <c r="O121" s="12"/>
      <c r="P121" s="54">
        <f t="shared" si="13"/>
        <v>0</v>
      </c>
    </row>
    <row r="122" spans="1:16" x14ac:dyDescent="0.25">
      <c r="A122" s="527"/>
      <c r="B122" s="530"/>
      <c r="C122" s="110">
        <v>13</v>
      </c>
      <c r="D122" s="12"/>
      <c r="E122" s="12"/>
      <c r="F122" s="12"/>
      <c r="G122" s="12"/>
      <c r="H122" s="12"/>
      <c r="I122" s="12"/>
      <c r="J122" s="12"/>
      <c r="K122" s="12"/>
      <c r="L122" s="12"/>
      <c r="M122" s="12"/>
      <c r="N122" s="12"/>
      <c r="O122" s="12"/>
      <c r="P122" s="54">
        <f t="shared" si="13"/>
        <v>0</v>
      </c>
    </row>
    <row r="123" spans="1:16" x14ac:dyDescent="0.25">
      <c r="A123" s="527"/>
      <c r="B123" s="530"/>
      <c r="C123" s="110">
        <v>14</v>
      </c>
      <c r="D123" s="12"/>
      <c r="E123" s="12"/>
      <c r="F123" s="12"/>
      <c r="G123" s="12"/>
      <c r="H123" s="12"/>
      <c r="I123" s="12"/>
      <c r="J123" s="12"/>
      <c r="K123" s="12"/>
      <c r="L123" s="12"/>
      <c r="M123" s="12"/>
      <c r="N123" s="12"/>
      <c r="O123" s="12"/>
      <c r="P123" s="54">
        <f t="shared" si="13"/>
        <v>0</v>
      </c>
    </row>
    <row r="124" spans="1:16" x14ac:dyDescent="0.25">
      <c r="A124" s="527"/>
      <c r="B124" s="530"/>
      <c r="C124" s="110">
        <v>15</v>
      </c>
      <c r="D124" s="12"/>
      <c r="E124" s="12"/>
      <c r="F124" s="12"/>
      <c r="G124" s="12"/>
      <c r="H124" s="12"/>
      <c r="I124" s="12"/>
      <c r="J124" s="12"/>
      <c r="K124" s="12"/>
      <c r="L124" s="12"/>
      <c r="M124" s="12"/>
      <c r="N124" s="12"/>
      <c r="O124" s="12"/>
      <c r="P124" s="54">
        <f t="shared" si="13"/>
        <v>0</v>
      </c>
    </row>
    <row r="125" spans="1:16" x14ac:dyDescent="0.25">
      <c r="A125" s="527"/>
      <c r="B125" s="530"/>
      <c r="C125" s="110">
        <v>16</v>
      </c>
      <c r="D125" s="12"/>
      <c r="E125" s="12"/>
      <c r="F125" s="12"/>
      <c r="G125" s="12"/>
      <c r="H125" s="12"/>
      <c r="I125" s="12"/>
      <c r="J125" s="12"/>
      <c r="K125" s="12"/>
      <c r="L125" s="12"/>
      <c r="M125" s="12"/>
      <c r="N125" s="12"/>
      <c r="O125" s="12"/>
      <c r="P125" s="54">
        <f t="shared" si="13"/>
        <v>0</v>
      </c>
    </row>
    <row r="126" spans="1:16" x14ac:dyDescent="0.25">
      <c r="A126" s="527"/>
      <c r="B126" s="530"/>
      <c r="C126" s="110">
        <v>17</v>
      </c>
      <c r="D126" s="12"/>
      <c r="E126" s="12"/>
      <c r="F126" s="12"/>
      <c r="G126" s="12"/>
      <c r="H126" s="12"/>
      <c r="I126" s="12"/>
      <c r="J126" s="12"/>
      <c r="K126" s="12"/>
      <c r="L126" s="12"/>
      <c r="M126" s="12"/>
      <c r="N126" s="12"/>
      <c r="O126" s="12"/>
      <c r="P126" s="54">
        <f t="shared" si="13"/>
        <v>0</v>
      </c>
    </row>
    <row r="127" spans="1:16" x14ac:dyDescent="0.25">
      <c r="A127" s="527"/>
      <c r="B127" s="530"/>
      <c r="C127" s="110">
        <v>25</v>
      </c>
      <c r="D127" s="66"/>
      <c r="E127" s="66"/>
      <c r="F127" s="66"/>
      <c r="G127" s="66"/>
      <c r="H127" s="66"/>
      <c r="I127" s="66"/>
      <c r="J127" s="66"/>
      <c r="K127" s="66"/>
      <c r="L127" s="66"/>
      <c r="M127" s="66"/>
      <c r="N127" s="66"/>
      <c r="O127" s="66"/>
      <c r="P127" s="54">
        <f t="shared" si="13"/>
        <v>0</v>
      </c>
    </row>
    <row r="128" spans="1:16" x14ac:dyDescent="0.25">
      <c r="A128" s="527"/>
      <c r="B128" s="530"/>
      <c r="C128" s="110">
        <v>26</v>
      </c>
      <c r="D128" s="66"/>
      <c r="E128" s="66"/>
      <c r="F128" s="66"/>
      <c r="G128" s="66"/>
      <c r="H128" s="66"/>
      <c r="I128" s="66"/>
      <c r="J128" s="66"/>
      <c r="K128" s="66"/>
      <c r="L128" s="66"/>
      <c r="M128" s="66"/>
      <c r="N128" s="66"/>
      <c r="O128" s="66"/>
      <c r="P128" s="54">
        <f t="shared" si="13"/>
        <v>0</v>
      </c>
    </row>
    <row r="129" spans="1:16" x14ac:dyDescent="0.25">
      <c r="A129" s="528"/>
      <c r="B129" s="531"/>
      <c r="C129" s="110">
        <v>27</v>
      </c>
      <c r="D129" s="66"/>
      <c r="E129" s="66"/>
      <c r="F129" s="66"/>
      <c r="G129" s="66"/>
      <c r="H129" s="66"/>
      <c r="I129" s="66"/>
      <c r="J129" s="66"/>
      <c r="K129" s="66"/>
      <c r="L129" s="66"/>
      <c r="M129" s="66"/>
      <c r="N129" s="66"/>
      <c r="O129" s="66"/>
      <c r="P129" s="54">
        <f t="shared" si="13"/>
        <v>0</v>
      </c>
    </row>
    <row r="130" spans="1:16" x14ac:dyDescent="0.25">
      <c r="A130" s="62">
        <v>1400</v>
      </c>
      <c r="B130" s="532" t="s">
        <v>2195</v>
      </c>
      <c r="C130" s="533"/>
      <c r="D130" s="63">
        <f>SUM(D131:D170)</f>
        <v>383000</v>
      </c>
      <c r="E130" s="63">
        <f t="shared" ref="E130:O130" si="14">SUM(E131:E170)</f>
        <v>583000</v>
      </c>
      <c r="F130" s="63">
        <f t="shared" si="14"/>
        <v>383000</v>
      </c>
      <c r="G130" s="63">
        <f t="shared" si="14"/>
        <v>383000</v>
      </c>
      <c r="H130" s="63">
        <f t="shared" si="14"/>
        <v>383000</v>
      </c>
      <c r="I130" s="63">
        <f t="shared" si="14"/>
        <v>383000</v>
      </c>
      <c r="J130" s="63">
        <f t="shared" si="14"/>
        <v>383000</v>
      </c>
      <c r="K130" s="63">
        <f t="shared" si="14"/>
        <v>383000</v>
      </c>
      <c r="L130" s="63">
        <f t="shared" si="14"/>
        <v>383000</v>
      </c>
      <c r="M130" s="63">
        <f t="shared" si="14"/>
        <v>383000</v>
      </c>
      <c r="N130" s="63">
        <f t="shared" si="14"/>
        <v>383000</v>
      </c>
      <c r="O130" s="63">
        <f t="shared" si="14"/>
        <v>383000</v>
      </c>
      <c r="P130" s="63">
        <f>SUM(P131:P170)</f>
        <v>4796000</v>
      </c>
    </row>
    <row r="131" spans="1:16" x14ac:dyDescent="0.25">
      <c r="A131" s="526">
        <v>141</v>
      </c>
      <c r="B131" s="529" t="s">
        <v>2196</v>
      </c>
      <c r="C131" s="110">
        <v>11</v>
      </c>
      <c r="D131" s="12">
        <v>83000</v>
      </c>
      <c r="E131" s="12">
        <v>83000</v>
      </c>
      <c r="F131" s="12">
        <v>83000</v>
      </c>
      <c r="G131" s="12">
        <v>83000</v>
      </c>
      <c r="H131" s="12">
        <v>83000</v>
      </c>
      <c r="I131" s="12">
        <v>83000</v>
      </c>
      <c r="J131" s="12">
        <v>83000</v>
      </c>
      <c r="K131" s="12">
        <v>83000</v>
      </c>
      <c r="L131" s="12">
        <v>83000</v>
      </c>
      <c r="M131" s="12">
        <v>83000</v>
      </c>
      <c r="N131" s="12">
        <v>83000</v>
      </c>
      <c r="O131" s="12">
        <v>83000</v>
      </c>
      <c r="P131" s="54">
        <f>SUM(D131:O131)</f>
        <v>996000</v>
      </c>
    </row>
    <row r="132" spans="1:16" x14ac:dyDescent="0.25">
      <c r="A132" s="527"/>
      <c r="B132" s="530"/>
      <c r="C132" s="110">
        <v>12</v>
      </c>
      <c r="D132" s="12"/>
      <c r="E132" s="12"/>
      <c r="F132" s="12"/>
      <c r="G132" s="12"/>
      <c r="H132" s="12"/>
      <c r="I132" s="12"/>
      <c r="J132" s="12"/>
      <c r="K132" s="12"/>
      <c r="L132" s="12"/>
      <c r="M132" s="12"/>
      <c r="N132" s="12"/>
      <c r="O132" s="12"/>
      <c r="P132" s="54">
        <f t="shared" ref="P132:P170" si="15">SUM(D132:O132)</f>
        <v>0</v>
      </c>
    </row>
    <row r="133" spans="1:16" x14ac:dyDescent="0.25">
      <c r="A133" s="527"/>
      <c r="B133" s="530"/>
      <c r="C133" s="110">
        <v>13</v>
      </c>
      <c r="D133" s="12"/>
      <c r="E133" s="12"/>
      <c r="F133" s="12"/>
      <c r="G133" s="12"/>
      <c r="H133" s="12"/>
      <c r="I133" s="12"/>
      <c r="J133" s="12"/>
      <c r="K133" s="12"/>
      <c r="L133" s="12"/>
      <c r="M133" s="12"/>
      <c r="N133" s="12"/>
      <c r="O133" s="12"/>
      <c r="P133" s="54">
        <f t="shared" si="15"/>
        <v>0</v>
      </c>
    </row>
    <row r="134" spans="1:16" x14ac:dyDescent="0.25">
      <c r="A134" s="527"/>
      <c r="B134" s="530"/>
      <c r="C134" s="110">
        <v>14</v>
      </c>
      <c r="D134" s="12"/>
      <c r="E134" s="12"/>
      <c r="F134" s="12"/>
      <c r="G134" s="12"/>
      <c r="H134" s="12"/>
      <c r="I134" s="12"/>
      <c r="J134" s="12"/>
      <c r="K134" s="12"/>
      <c r="L134" s="12"/>
      <c r="M134" s="12"/>
      <c r="N134" s="12"/>
      <c r="O134" s="12"/>
      <c r="P134" s="54">
        <f t="shared" si="15"/>
        <v>0</v>
      </c>
    </row>
    <row r="135" spans="1:16" x14ac:dyDescent="0.25">
      <c r="A135" s="527"/>
      <c r="B135" s="530"/>
      <c r="C135" s="110">
        <v>15</v>
      </c>
      <c r="D135" s="12"/>
      <c r="E135" s="12"/>
      <c r="F135" s="12"/>
      <c r="G135" s="12"/>
      <c r="H135" s="12"/>
      <c r="I135" s="12"/>
      <c r="J135" s="12"/>
      <c r="K135" s="12"/>
      <c r="L135" s="12"/>
      <c r="M135" s="12"/>
      <c r="N135" s="12"/>
      <c r="O135" s="12"/>
      <c r="P135" s="54">
        <f t="shared" si="15"/>
        <v>0</v>
      </c>
    </row>
    <row r="136" spans="1:16" x14ac:dyDescent="0.25">
      <c r="A136" s="527"/>
      <c r="B136" s="530"/>
      <c r="C136" s="110">
        <v>16</v>
      </c>
      <c r="D136" s="12"/>
      <c r="E136" s="12"/>
      <c r="F136" s="12"/>
      <c r="G136" s="12"/>
      <c r="H136" s="12"/>
      <c r="I136" s="12"/>
      <c r="J136" s="12"/>
      <c r="K136" s="12"/>
      <c r="L136" s="12"/>
      <c r="M136" s="12"/>
      <c r="N136" s="12"/>
      <c r="O136" s="12"/>
      <c r="P136" s="54">
        <f t="shared" si="15"/>
        <v>0</v>
      </c>
    </row>
    <row r="137" spans="1:16" x14ac:dyDescent="0.25">
      <c r="A137" s="527"/>
      <c r="B137" s="530"/>
      <c r="C137" s="110">
        <v>17</v>
      </c>
      <c r="D137" s="12"/>
      <c r="E137" s="12"/>
      <c r="F137" s="12"/>
      <c r="G137" s="12"/>
      <c r="H137" s="12"/>
      <c r="I137" s="12"/>
      <c r="J137" s="12"/>
      <c r="K137" s="12"/>
      <c r="L137" s="12"/>
      <c r="M137" s="12"/>
      <c r="N137" s="12"/>
      <c r="O137" s="12"/>
      <c r="P137" s="54">
        <f t="shared" si="15"/>
        <v>0</v>
      </c>
    </row>
    <row r="138" spans="1:16" x14ac:dyDescent="0.25">
      <c r="A138" s="527"/>
      <c r="B138" s="530"/>
      <c r="C138" s="110">
        <v>25</v>
      </c>
      <c r="D138" s="12"/>
      <c r="E138" s="12"/>
      <c r="F138" s="12"/>
      <c r="G138" s="12"/>
      <c r="H138" s="12"/>
      <c r="I138" s="12"/>
      <c r="J138" s="12"/>
      <c r="K138" s="12"/>
      <c r="L138" s="12"/>
      <c r="M138" s="12"/>
      <c r="N138" s="12"/>
      <c r="O138" s="12"/>
      <c r="P138" s="54">
        <f t="shared" si="15"/>
        <v>0</v>
      </c>
    </row>
    <row r="139" spans="1:16" x14ac:dyDescent="0.25">
      <c r="A139" s="527"/>
      <c r="B139" s="530"/>
      <c r="C139" s="110">
        <v>26</v>
      </c>
      <c r="D139" s="12"/>
      <c r="E139" s="12"/>
      <c r="F139" s="12"/>
      <c r="G139" s="12"/>
      <c r="H139" s="12"/>
      <c r="I139" s="12"/>
      <c r="J139" s="12"/>
      <c r="K139" s="12"/>
      <c r="L139" s="12"/>
      <c r="M139" s="12"/>
      <c r="N139" s="12"/>
      <c r="O139" s="12"/>
      <c r="P139" s="54">
        <f t="shared" si="15"/>
        <v>0</v>
      </c>
    </row>
    <row r="140" spans="1:16" x14ac:dyDescent="0.25">
      <c r="A140" s="528"/>
      <c r="B140" s="531"/>
      <c r="C140" s="110">
        <v>27</v>
      </c>
      <c r="D140" s="12"/>
      <c r="E140" s="12"/>
      <c r="F140" s="12"/>
      <c r="G140" s="12"/>
      <c r="H140" s="12"/>
      <c r="I140" s="12"/>
      <c r="J140" s="12"/>
      <c r="K140" s="12"/>
      <c r="L140" s="12"/>
      <c r="M140" s="12"/>
      <c r="N140" s="12"/>
      <c r="O140" s="12"/>
      <c r="P140" s="54">
        <f t="shared" si="15"/>
        <v>0</v>
      </c>
    </row>
    <row r="141" spans="1:16" x14ac:dyDescent="0.25">
      <c r="A141" s="526">
        <v>142</v>
      </c>
      <c r="B141" s="529" t="s">
        <v>2197</v>
      </c>
      <c r="C141" s="110">
        <v>11</v>
      </c>
      <c r="D141" s="12"/>
      <c r="E141" s="12"/>
      <c r="F141" s="12"/>
      <c r="G141" s="12"/>
      <c r="H141" s="12"/>
      <c r="I141" s="12"/>
      <c r="J141" s="12"/>
      <c r="K141" s="12"/>
      <c r="L141" s="12"/>
      <c r="M141" s="12"/>
      <c r="N141" s="12"/>
      <c r="O141" s="12"/>
      <c r="P141" s="54">
        <f t="shared" si="15"/>
        <v>0</v>
      </c>
    </row>
    <row r="142" spans="1:16" x14ac:dyDescent="0.25">
      <c r="A142" s="527"/>
      <c r="B142" s="530"/>
      <c r="C142" s="110">
        <v>12</v>
      </c>
      <c r="D142" s="12"/>
      <c r="E142" s="12"/>
      <c r="F142" s="12"/>
      <c r="G142" s="12"/>
      <c r="H142" s="12"/>
      <c r="I142" s="12"/>
      <c r="J142" s="12"/>
      <c r="K142" s="12"/>
      <c r="L142" s="12"/>
      <c r="M142" s="12"/>
      <c r="N142" s="12"/>
      <c r="O142" s="12"/>
      <c r="P142" s="54">
        <f t="shared" si="15"/>
        <v>0</v>
      </c>
    </row>
    <row r="143" spans="1:16" x14ac:dyDescent="0.25">
      <c r="A143" s="527"/>
      <c r="B143" s="530"/>
      <c r="C143" s="110">
        <v>13</v>
      </c>
      <c r="D143" s="12"/>
      <c r="E143" s="12"/>
      <c r="F143" s="12"/>
      <c r="G143" s="12"/>
      <c r="H143" s="12"/>
      <c r="I143" s="12"/>
      <c r="J143" s="12"/>
      <c r="K143" s="12"/>
      <c r="L143" s="12"/>
      <c r="M143" s="12"/>
      <c r="N143" s="12"/>
      <c r="O143" s="12"/>
      <c r="P143" s="54">
        <f t="shared" si="15"/>
        <v>0</v>
      </c>
    </row>
    <row r="144" spans="1:16" x14ac:dyDescent="0.25">
      <c r="A144" s="527"/>
      <c r="B144" s="530"/>
      <c r="C144" s="110">
        <v>14</v>
      </c>
      <c r="D144" s="12"/>
      <c r="E144" s="12"/>
      <c r="F144" s="12"/>
      <c r="G144" s="12"/>
      <c r="H144" s="12"/>
      <c r="I144" s="12"/>
      <c r="J144" s="12"/>
      <c r="K144" s="12"/>
      <c r="L144" s="12"/>
      <c r="M144" s="12"/>
      <c r="N144" s="12"/>
      <c r="O144" s="12"/>
      <c r="P144" s="54">
        <f t="shared" si="15"/>
        <v>0</v>
      </c>
    </row>
    <row r="145" spans="1:16" x14ac:dyDescent="0.25">
      <c r="A145" s="527"/>
      <c r="B145" s="530"/>
      <c r="C145" s="110">
        <v>15</v>
      </c>
      <c r="D145" s="12"/>
      <c r="E145" s="12"/>
      <c r="F145" s="12"/>
      <c r="G145" s="12"/>
      <c r="H145" s="12"/>
      <c r="I145" s="12"/>
      <c r="J145" s="12"/>
      <c r="K145" s="12"/>
      <c r="L145" s="12"/>
      <c r="M145" s="12"/>
      <c r="N145" s="12"/>
      <c r="O145" s="12"/>
      <c r="P145" s="54">
        <f t="shared" si="15"/>
        <v>0</v>
      </c>
    </row>
    <row r="146" spans="1:16" x14ac:dyDescent="0.25">
      <c r="A146" s="527"/>
      <c r="B146" s="530"/>
      <c r="C146" s="110">
        <v>16</v>
      </c>
      <c r="D146" s="12"/>
      <c r="E146" s="12"/>
      <c r="F146" s="12"/>
      <c r="G146" s="12"/>
      <c r="H146" s="12"/>
      <c r="I146" s="12"/>
      <c r="J146" s="12"/>
      <c r="K146" s="12"/>
      <c r="L146" s="12"/>
      <c r="M146" s="12"/>
      <c r="N146" s="12"/>
      <c r="O146" s="12"/>
      <c r="P146" s="54">
        <f t="shared" si="15"/>
        <v>0</v>
      </c>
    </row>
    <row r="147" spans="1:16" x14ac:dyDescent="0.25">
      <c r="A147" s="527"/>
      <c r="B147" s="530"/>
      <c r="C147" s="110">
        <v>17</v>
      </c>
      <c r="D147" s="12"/>
      <c r="E147" s="12"/>
      <c r="F147" s="12"/>
      <c r="G147" s="12"/>
      <c r="H147" s="12"/>
      <c r="I147" s="12"/>
      <c r="J147" s="12"/>
      <c r="K147" s="12"/>
      <c r="L147" s="12"/>
      <c r="M147" s="12"/>
      <c r="N147" s="12"/>
      <c r="O147" s="12"/>
      <c r="P147" s="54">
        <f t="shared" si="15"/>
        <v>0</v>
      </c>
    </row>
    <row r="148" spans="1:16" x14ac:dyDescent="0.25">
      <c r="A148" s="527"/>
      <c r="B148" s="530"/>
      <c r="C148" s="110">
        <v>25</v>
      </c>
      <c r="D148" s="12"/>
      <c r="E148" s="12"/>
      <c r="F148" s="12"/>
      <c r="G148" s="12"/>
      <c r="H148" s="12"/>
      <c r="I148" s="12"/>
      <c r="J148" s="12"/>
      <c r="K148" s="12"/>
      <c r="L148" s="12"/>
      <c r="M148" s="12"/>
      <c r="N148" s="12"/>
      <c r="O148" s="12"/>
      <c r="P148" s="54">
        <f t="shared" si="15"/>
        <v>0</v>
      </c>
    </row>
    <row r="149" spans="1:16" x14ac:dyDescent="0.25">
      <c r="A149" s="527"/>
      <c r="B149" s="530"/>
      <c r="C149" s="110">
        <v>26</v>
      </c>
      <c r="D149" s="12"/>
      <c r="E149" s="12"/>
      <c r="F149" s="12"/>
      <c r="G149" s="12"/>
      <c r="H149" s="12"/>
      <c r="I149" s="12"/>
      <c r="J149" s="12"/>
      <c r="K149" s="12"/>
      <c r="L149" s="12"/>
      <c r="M149" s="12"/>
      <c r="N149" s="12"/>
      <c r="O149" s="12"/>
      <c r="P149" s="54">
        <f t="shared" si="15"/>
        <v>0</v>
      </c>
    </row>
    <row r="150" spans="1:16" x14ac:dyDescent="0.25">
      <c r="A150" s="528"/>
      <c r="B150" s="531"/>
      <c r="C150" s="110">
        <v>27</v>
      </c>
      <c r="D150" s="12"/>
      <c r="E150" s="12"/>
      <c r="F150" s="12"/>
      <c r="G150" s="12"/>
      <c r="H150" s="12"/>
      <c r="I150" s="12"/>
      <c r="J150" s="12"/>
      <c r="K150" s="12"/>
      <c r="L150" s="12"/>
      <c r="M150" s="12"/>
      <c r="N150" s="12"/>
      <c r="O150" s="12"/>
      <c r="P150" s="54">
        <f t="shared" si="15"/>
        <v>0</v>
      </c>
    </row>
    <row r="151" spans="1:16" x14ac:dyDescent="0.25">
      <c r="A151" s="526">
        <v>143</v>
      </c>
      <c r="B151" s="529" t="s">
        <v>2198</v>
      </c>
      <c r="C151" s="110">
        <v>11</v>
      </c>
      <c r="D151" s="12">
        <v>300000</v>
      </c>
      <c r="E151" s="12">
        <v>300000</v>
      </c>
      <c r="F151" s="12">
        <v>300000</v>
      </c>
      <c r="G151" s="12">
        <v>300000</v>
      </c>
      <c r="H151" s="12">
        <v>300000</v>
      </c>
      <c r="I151" s="12">
        <v>300000</v>
      </c>
      <c r="J151" s="12">
        <v>300000</v>
      </c>
      <c r="K151" s="12">
        <v>300000</v>
      </c>
      <c r="L151" s="12">
        <v>300000</v>
      </c>
      <c r="M151" s="12">
        <v>300000</v>
      </c>
      <c r="N151" s="12">
        <v>300000</v>
      </c>
      <c r="O151" s="12">
        <v>300000</v>
      </c>
      <c r="P151" s="54">
        <f t="shared" si="15"/>
        <v>3600000</v>
      </c>
    </row>
    <row r="152" spans="1:16" x14ac:dyDescent="0.25">
      <c r="A152" s="527"/>
      <c r="B152" s="530"/>
      <c r="C152" s="110">
        <v>12</v>
      </c>
      <c r="D152" s="12"/>
      <c r="E152" s="12"/>
      <c r="F152" s="12"/>
      <c r="G152" s="12"/>
      <c r="H152" s="12"/>
      <c r="I152" s="12"/>
      <c r="J152" s="12"/>
      <c r="K152" s="12"/>
      <c r="L152" s="12"/>
      <c r="M152" s="12"/>
      <c r="N152" s="12"/>
      <c r="O152" s="12"/>
      <c r="P152" s="54">
        <f t="shared" si="15"/>
        <v>0</v>
      </c>
    </row>
    <row r="153" spans="1:16" x14ac:dyDescent="0.25">
      <c r="A153" s="527"/>
      <c r="B153" s="530"/>
      <c r="C153" s="110">
        <v>13</v>
      </c>
      <c r="D153" s="12"/>
      <c r="E153" s="12"/>
      <c r="F153" s="12"/>
      <c r="G153" s="12"/>
      <c r="H153" s="12"/>
      <c r="I153" s="12"/>
      <c r="J153" s="12"/>
      <c r="K153" s="12"/>
      <c r="L153" s="12"/>
      <c r="M153" s="12"/>
      <c r="N153" s="12"/>
      <c r="O153" s="12"/>
      <c r="P153" s="54">
        <f t="shared" si="15"/>
        <v>0</v>
      </c>
    </row>
    <row r="154" spans="1:16" x14ac:dyDescent="0.25">
      <c r="A154" s="527"/>
      <c r="B154" s="530"/>
      <c r="C154" s="110">
        <v>14</v>
      </c>
      <c r="D154" s="12"/>
      <c r="E154" s="12"/>
      <c r="F154" s="12"/>
      <c r="G154" s="12"/>
      <c r="H154" s="12"/>
      <c r="I154" s="12"/>
      <c r="J154" s="12"/>
      <c r="K154" s="12"/>
      <c r="L154" s="12"/>
      <c r="M154" s="12"/>
      <c r="N154" s="12"/>
      <c r="O154" s="12"/>
      <c r="P154" s="54">
        <f t="shared" si="15"/>
        <v>0</v>
      </c>
    </row>
    <row r="155" spans="1:16" x14ac:dyDescent="0.25">
      <c r="A155" s="527"/>
      <c r="B155" s="530"/>
      <c r="C155" s="110">
        <v>15</v>
      </c>
      <c r="D155" s="12"/>
      <c r="E155" s="12"/>
      <c r="F155" s="12"/>
      <c r="G155" s="12"/>
      <c r="H155" s="12"/>
      <c r="I155" s="12"/>
      <c r="J155" s="12"/>
      <c r="K155" s="12"/>
      <c r="L155" s="12"/>
      <c r="M155" s="12"/>
      <c r="N155" s="12"/>
      <c r="O155" s="12"/>
      <c r="P155" s="54">
        <f t="shared" si="15"/>
        <v>0</v>
      </c>
    </row>
    <row r="156" spans="1:16" x14ac:dyDescent="0.25">
      <c r="A156" s="527"/>
      <c r="B156" s="530"/>
      <c r="C156" s="110">
        <v>16</v>
      </c>
      <c r="D156" s="12"/>
      <c r="E156" s="12"/>
      <c r="F156" s="12"/>
      <c r="G156" s="12"/>
      <c r="H156" s="12"/>
      <c r="I156" s="12"/>
      <c r="J156" s="12"/>
      <c r="K156" s="12"/>
      <c r="L156" s="12"/>
      <c r="M156" s="12"/>
      <c r="N156" s="12"/>
      <c r="O156" s="12"/>
      <c r="P156" s="54">
        <f t="shared" si="15"/>
        <v>0</v>
      </c>
    </row>
    <row r="157" spans="1:16" x14ac:dyDescent="0.25">
      <c r="A157" s="527"/>
      <c r="B157" s="530"/>
      <c r="C157" s="110">
        <v>17</v>
      </c>
      <c r="D157" s="12"/>
      <c r="E157" s="12"/>
      <c r="F157" s="12"/>
      <c r="G157" s="12"/>
      <c r="H157" s="12"/>
      <c r="I157" s="12"/>
      <c r="J157" s="12"/>
      <c r="K157" s="12"/>
      <c r="L157" s="12"/>
      <c r="M157" s="12"/>
      <c r="N157" s="12"/>
      <c r="O157" s="12"/>
      <c r="P157" s="54">
        <f t="shared" si="15"/>
        <v>0</v>
      </c>
    </row>
    <row r="158" spans="1:16" x14ac:dyDescent="0.25">
      <c r="A158" s="527"/>
      <c r="B158" s="530"/>
      <c r="C158" s="110">
        <v>25</v>
      </c>
      <c r="D158" s="12"/>
      <c r="E158" s="12"/>
      <c r="F158" s="12"/>
      <c r="G158" s="12"/>
      <c r="H158" s="12"/>
      <c r="I158" s="12"/>
      <c r="J158" s="12"/>
      <c r="K158" s="12"/>
      <c r="L158" s="12"/>
      <c r="M158" s="12"/>
      <c r="N158" s="12"/>
      <c r="O158" s="12"/>
      <c r="P158" s="54">
        <f t="shared" si="15"/>
        <v>0</v>
      </c>
    </row>
    <row r="159" spans="1:16" x14ac:dyDescent="0.25">
      <c r="A159" s="527"/>
      <c r="B159" s="530"/>
      <c r="C159" s="110">
        <v>26</v>
      </c>
      <c r="D159" s="12"/>
      <c r="E159" s="12"/>
      <c r="F159" s="12"/>
      <c r="G159" s="12"/>
      <c r="H159" s="12"/>
      <c r="I159" s="12"/>
      <c r="J159" s="12"/>
      <c r="K159" s="12"/>
      <c r="L159" s="12"/>
      <c r="M159" s="12"/>
      <c r="N159" s="12"/>
      <c r="O159" s="12"/>
      <c r="P159" s="54">
        <f t="shared" si="15"/>
        <v>0</v>
      </c>
    </row>
    <row r="160" spans="1:16" x14ac:dyDescent="0.25">
      <c r="A160" s="528"/>
      <c r="B160" s="531"/>
      <c r="C160" s="110">
        <v>27</v>
      </c>
      <c r="D160" s="12"/>
      <c r="E160" s="12"/>
      <c r="F160" s="12"/>
      <c r="G160" s="12"/>
      <c r="H160" s="12"/>
      <c r="I160" s="12"/>
      <c r="J160" s="12"/>
      <c r="K160" s="12"/>
      <c r="L160" s="12"/>
      <c r="M160" s="12"/>
      <c r="N160" s="12"/>
      <c r="O160" s="12"/>
      <c r="P160" s="54">
        <f t="shared" si="15"/>
        <v>0</v>
      </c>
    </row>
    <row r="161" spans="1:16" x14ac:dyDescent="0.25">
      <c r="A161" s="526">
        <v>144</v>
      </c>
      <c r="B161" s="529" t="s">
        <v>2199</v>
      </c>
      <c r="C161" s="110">
        <v>11</v>
      </c>
      <c r="D161" s="12"/>
      <c r="E161" s="12"/>
      <c r="F161" s="12"/>
      <c r="G161" s="12"/>
      <c r="H161" s="12"/>
      <c r="I161" s="12"/>
      <c r="J161" s="12"/>
      <c r="K161" s="12"/>
      <c r="L161" s="12"/>
      <c r="M161" s="12"/>
      <c r="N161" s="12"/>
      <c r="O161" s="12"/>
      <c r="P161" s="54">
        <f t="shared" si="15"/>
        <v>0</v>
      </c>
    </row>
    <row r="162" spans="1:16" x14ac:dyDescent="0.25">
      <c r="A162" s="527"/>
      <c r="B162" s="530"/>
      <c r="C162" s="110">
        <v>12</v>
      </c>
      <c r="D162" s="12"/>
      <c r="E162" s="12"/>
      <c r="F162" s="12"/>
      <c r="G162" s="12"/>
      <c r="H162" s="12"/>
      <c r="I162" s="12"/>
      <c r="J162" s="12"/>
      <c r="K162" s="12"/>
      <c r="L162" s="12"/>
      <c r="M162" s="12"/>
      <c r="N162" s="12"/>
      <c r="O162" s="12"/>
      <c r="P162" s="54">
        <f t="shared" si="15"/>
        <v>0</v>
      </c>
    </row>
    <row r="163" spans="1:16" x14ac:dyDescent="0.25">
      <c r="A163" s="527"/>
      <c r="B163" s="530"/>
      <c r="C163" s="110">
        <v>13</v>
      </c>
      <c r="D163" s="12"/>
      <c r="E163" s="12"/>
      <c r="F163" s="12"/>
      <c r="G163" s="12"/>
      <c r="H163" s="12"/>
      <c r="I163" s="12"/>
      <c r="J163" s="12"/>
      <c r="K163" s="12"/>
      <c r="L163" s="12"/>
      <c r="M163" s="12"/>
      <c r="N163" s="12"/>
      <c r="O163" s="12"/>
      <c r="P163" s="54">
        <f t="shared" si="15"/>
        <v>0</v>
      </c>
    </row>
    <row r="164" spans="1:16" x14ac:dyDescent="0.25">
      <c r="A164" s="527"/>
      <c r="B164" s="530"/>
      <c r="C164" s="110">
        <v>14</v>
      </c>
      <c r="D164" s="12"/>
      <c r="E164" s="12"/>
      <c r="F164" s="12"/>
      <c r="G164" s="12"/>
      <c r="H164" s="12"/>
      <c r="I164" s="12"/>
      <c r="J164" s="12"/>
      <c r="K164" s="12"/>
      <c r="L164" s="12"/>
      <c r="M164" s="12"/>
      <c r="N164" s="12"/>
      <c r="O164" s="12"/>
      <c r="P164" s="54">
        <f t="shared" si="15"/>
        <v>0</v>
      </c>
    </row>
    <row r="165" spans="1:16" x14ac:dyDescent="0.25">
      <c r="A165" s="527"/>
      <c r="B165" s="530"/>
      <c r="C165" s="110">
        <v>15</v>
      </c>
      <c r="D165" s="12"/>
      <c r="E165" s="12">
        <v>200000</v>
      </c>
      <c r="F165" s="12"/>
      <c r="G165" s="12"/>
      <c r="H165" s="12"/>
      <c r="I165" s="12"/>
      <c r="J165" s="12"/>
      <c r="K165" s="12"/>
      <c r="L165" s="12"/>
      <c r="M165" s="12"/>
      <c r="N165" s="12"/>
      <c r="O165" s="12"/>
      <c r="P165" s="54">
        <f t="shared" si="15"/>
        <v>200000</v>
      </c>
    </row>
    <row r="166" spans="1:16" x14ac:dyDescent="0.25">
      <c r="A166" s="527"/>
      <c r="B166" s="530"/>
      <c r="C166" s="110">
        <v>16</v>
      </c>
      <c r="D166" s="12"/>
      <c r="E166" s="12"/>
      <c r="F166" s="12"/>
      <c r="G166" s="12"/>
      <c r="H166" s="12"/>
      <c r="I166" s="12"/>
      <c r="J166" s="12"/>
      <c r="K166" s="12"/>
      <c r="L166" s="12"/>
      <c r="M166" s="12"/>
      <c r="N166" s="12"/>
      <c r="O166" s="12"/>
      <c r="P166" s="54">
        <f t="shared" si="15"/>
        <v>0</v>
      </c>
    </row>
    <row r="167" spans="1:16" x14ac:dyDescent="0.25">
      <c r="A167" s="527"/>
      <c r="B167" s="530"/>
      <c r="C167" s="110">
        <v>17</v>
      </c>
      <c r="D167" s="12"/>
      <c r="E167" s="12"/>
      <c r="F167" s="12"/>
      <c r="G167" s="12"/>
      <c r="H167" s="12"/>
      <c r="I167" s="12"/>
      <c r="J167" s="12"/>
      <c r="K167" s="12"/>
      <c r="L167" s="12"/>
      <c r="M167" s="12"/>
      <c r="N167" s="12"/>
      <c r="O167" s="12"/>
      <c r="P167" s="54">
        <f t="shared" si="15"/>
        <v>0</v>
      </c>
    </row>
    <row r="168" spans="1:16" x14ac:dyDescent="0.25">
      <c r="A168" s="527"/>
      <c r="B168" s="530"/>
      <c r="C168" s="110">
        <v>25</v>
      </c>
      <c r="D168" s="66"/>
      <c r="E168" s="66"/>
      <c r="F168" s="66"/>
      <c r="G168" s="66"/>
      <c r="H168" s="66"/>
      <c r="I168" s="66"/>
      <c r="J168" s="66"/>
      <c r="K168" s="66"/>
      <c r="L168" s="66"/>
      <c r="M168" s="66"/>
      <c r="N168" s="66"/>
      <c r="O168" s="66"/>
      <c r="P168" s="54">
        <f t="shared" si="15"/>
        <v>0</v>
      </c>
    </row>
    <row r="169" spans="1:16" x14ac:dyDescent="0.25">
      <c r="A169" s="527"/>
      <c r="B169" s="530"/>
      <c r="C169" s="110">
        <v>26</v>
      </c>
      <c r="D169" s="66"/>
      <c r="E169" s="66"/>
      <c r="F169" s="66"/>
      <c r="G169" s="66"/>
      <c r="H169" s="66"/>
      <c r="I169" s="66"/>
      <c r="J169" s="66"/>
      <c r="K169" s="66"/>
      <c r="L169" s="66"/>
      <c r="M169" s="66"/>
      <c r="N169" s="66"/>
      <c r="O169" s="66"/>
      <c r="P169" s="54">
        <f t="shared" si="15"/>
        <v>0</v>
      </c>
    </row>
    <row r="170" spans="1:16" x14ac:dyDescent="0.25">
      <c r="A170" s="528"/>
      <c r="B170" s="531"/>
      <c r="C170" s="110">
        <v>27</v>
      </c>
      <c r="D170" s="66"/>
      <c r="E170" s="66"/>
      <c r="F170" s="66"/>
      <c r="G170" s="66"/>
      <c r="H170" s="66"/>
      <c r="I170" s="66"/>
      <c r="J170" s="66"/>
      <c r="K170" s="66"/>
      <c r="L170" s="66"/>
      <c r="M170" s="66"/>
      <c r="N170" s="66"/>
      <c r="O170" s="66"/>
      <c r="P170" s="54">
        <f t="shared" si="15"/>
        <v>0</v>
      </c>
    </row>
    <row r="171" spans="1:16" x14ac:dyDescent="0.25">
      <c r="A171" s="62">
        <v>1500</v>
      </c>
      <c r="B171" s="532" t="s">
        <v>2200</v>
      </c>
      <c r="C171" s="533"/>
      <c r="D171" s="63">
        <f>SUM(D172:D231)</f>
        <v>20000</v>
      </c>
      <c r="E171" s="63">
        <f t="shared" ref="E171:O171" si="16">SUM(E172:E231)</f>
        <v>20000</v>
      </c>
      <c r="F171" s="63">
        <f t="shared" si="16"/>
        <v>20000</v>
      </c>
      <c r="G171" s="63">
        <f t="shared" si="16"/>
        <v>20000</v>
      </c>
      <c r="H171" s="63">
        <f t="shared" si="16"/>
        <v>20000</v>
      </c>
      <c r="I171" s="63">
        <f t="shared" si="16"/>
        <v>20000</v>
      </c>
      <c r="J171" s="63">
        <f t="shared" si="16"/>
        <v>20000</v>
      </c>
      <c r="K171" s="63">
        <f t="shared" si="16"/>
        <v>20000</v>
      </c>
      <c r="L171" s="63">
        <f t="shared" si="16"/>
        <v>20000</v>
      </c>
      <c r="M171" s="63">
        <f t="shared" si="16"/>
        <v>20000</v>
      </c>
      <c r="N171" s="63">
        <f t="shared" si="16"/>
        <v>20000</v>
      </c>
      <c r="O171" s="63">
        <f t="shared" si="16"/>
        <v>20000</v>
      </c>
      <c r="P171" s="63">
        <f>SUM(P172:P231)</f>
        <v>240000</v>
      </c>
    </row>
    <row r="172" spans="1:16" x14ac:dyDescent="0.25">
      <c r="A172" s="526">
        <v>151</v>
      </c>
      <c r="B172" s="529" t="s">
        <v>2201</v>
      </c>
      <c r="C172" s="110">
        <v>11</v>
      </c>
      <c r="D172" s="12"/>
      <c r="E172" s="12"/>
      <c r="F172" s="12"/>
      <c r="G172" s="12"/>
      <c r="H172" s="12"/>
      <c r="I172" s="12"/>
      <c r="J172" s="12"/>
      <c r="K172" s="12"/>
      <c r="L172" s="12"/>
      <c r="M172" s="12"/>
      <c r="N172" s="12"/>
      <c r="O172" s="12"/>
      <c r="P172" s="54">
        <f t="shared" ref="P172:P231" si="17">SUM(D172:O172)</f>
        <v>0</v>
      </c>
    </row>
    <row r="173" spans="1:16" x14ac:dyDescent="0.25">
      <c r="A173" s="527"/>
      <c r="B173" s="530"/>
      <c r="C173" s="110">
        <v>12</v>
      </c>
      <c r="D173" s="12"/>
      <c r="E173" s="12"/>
      <c r="F173" s="12"/>
      <c r="G173" s="12"/>
      <c r="H173" s="12"/>
      <c r="I173" s="12"/>
      <c r="J173" s="12"/>
      <c r="K173" s="12"/>
      <c r="L173" s="12"/>
      <c r="M173" s="12"/>
      <c r="N173" s="12"/>
      <c r="O173" s="12"/>
      <c r="P173" s="54">
        <f t="shared" si="17"/>
        <v>0</v>
      </c>
    </row>
    <row r="174" spans="1:16" x14ac:dyDescent="0.25">
      <c r="A174" s="527"/>
      <c r="B174" s="530"/>
      <c r="C174" s="110">
        <v>13</v>
      </c>
      <c r="D174" s="12"/>
      <c r="E174" s="12"/>
      <c r="F174" s="12"/>
      <c r="G174" s="12"/>
      <c r="H174" s="12"/>
      <c r="I174" s="12"/>
      <c r="J174" s="12"/>
      <c r="K174" s="12"/>
      <c r="L174" s="12"/>
      <c r="M174" s="12"/>
      <c r="N174" s="12"/>
      <c r="O174" s="12"/>
      <c r="P174" s="54">
        <f t="shared" si="17"/>
        <v>0</v>
      </c>
    </row>
    <row r="175" spans="1:16" x14ac:dyDescent="0.25">
      <c r="A175" s="527"/>
      <c r="B175" s="530"/>
      <c r="C175" s="110">
        <v>14</v>
      </c>
      <c r="D175" s="12"/>
      <c r="E175" s="12"/>
      <c r="F175" s="12"/>
      <c r="G175" s="12"/>
      <c r="H175" s="12"/>
      <c r="I175" s="12"/>
      <c r="J175" s="12"/>
      <c r="K175" s="12"/>
      <c r="L175" s="12"/>
      <c r="M175" s="12"/>
      <c r="N175" s="12"/>
      <c r="O175" s="12"/>
      <c r="P175" s="54">
        <f t="shared" si="17"/>
        <v>0</v>
      </c>
    </row>
    <row r="176" spans="1:16" x14ac:dyDescent="0.25">
      <c r="A176" s="527"/>
      <c r="B176" s="530"/>
      <c r="C176" s="110">
        <v>15</v>
      </c>
      <c r="D176" s="12"/>
      <c r="E176" s="12"/>
      <c r="F176" s="12"/>
      <c r="G176" s="12"/>
      <c r="H176" s="12"/>
      <c r="I176" s="12"/>
      <c r="J176" s="12"/>
      <c r="K176" s="12"/>
      <c r="L176" s="12"/>
      <c r="M176" s="12"/>
      <c r="N176" s="12"/>
      <c r="O176" s="12"/>
      <c r="P176" s="54">
        <f t="shared" si="17"/>
        <v>0</v>
      </c>
    </row>
    <row r="177" spans="1:16" x14ac:dyDescent="0.25">
      <c r="A177" s="527"/>
      <c r="B177" s="530"/>
      <c r="C177" s="110">
        <v>16</v>
      </c>
      <c r="D177" s="12"/>
      <c r="E177" s="12"/>
      <c r="F177" s="12"/>
      <c r="G177" s="12"/>
      <c r="H177" s="12"/>
      <c r="I177" s="12"/>
      <c r="J177" s="12"/>
      <c r="K177" s="12"/>
      <c r="L177" s="12"/>
      <c r="M177" s="12"/>
      <c r="N177" s="12"/>
      <c r="O177" s="12"/>
      <c r="P177" s="54">
        <f t="shared" si="17"/>
        <v>0</v>
      </c>
    </row>
    <row r="178" spans="1:16" x14ac:dyDescent="0.25">
      <c r="A178" s="527"/>
      <c r="B178" s="530"/>
      <c r="C178" s="110">
        <v>17</v>
      </c>
      <c r="D178" s="12"/>
      <c r="E178" s="12"/>
      <c r="F178" s="12"/>
      <c r="G178" s="12"/>
      <c r="H178" s="12"/>
      <c r="I178" s="12"/>
      <c r="J178" s="12"/>
      <c r="K178" s="12"/>
      <c r="L178" s="12"/>
      <c r="M178" s="12"/>
      <c r="N178" s="12"/>
      <c r="O178" s="12"/>
      <c r="P178" s="54">
        <f t="shared" si="17"/>
        <v>0</v>
      </c>
    </row>
    <row r="179" spans="1:16" x14ac:dyDescent="0.25">
      <c r="A179" s="527"/>
      <c r="B179" s="530"/>
      <c r="C179" s="110">
        <v>25</v>
      </c>
      <c r="D179" s="12"/>
      <c r="E179" s="12"/>
      <c r="F179" s="12"/>
      <c r="G179" s="12"/>
      <c r="H179" s="12"/>
      <c r="I179" s="12"/>
      <c r="J179" s="12"/>
      <c r="K179" s="12"/>
      <c r="L179" s="12"/>
      <c r="M179" s="12"/>
      <c r="N179" s="12"/>
      <c r="O179" s="12"/>
      <c r="P179" s="54">
        <f t="shared" si="17"/>
        <v>0</v>
      </c>
    </row>
    <row r="180" spans="1:16" x14ac:dyDescent="0.25">
      <c r="A180" s="527"/>
      <c r="B180" s="530"/>
      <c r="C180" s="110">
        <v>26</v>
      </c>
      <c r="D180" s="12"/>
      <c r="E180" s="12"/>
      <c r="F180" s="12"/>
      <c r="G180" s="12"/>
      <c r="H180" s="12"/>
      <c r="I180" s="12"/>
      <c r="J180" s="12"/>
      <c r="K180" s="12"/>
      <c r="L180" s="12"/>
      <c r="M180" s="12"/>
      <c r="N180" s="12"/>
      <c r="O180" s="12"/>
      <c r="P180" s="54">
        <f t="shared" si="17"/>
        <v>0</v>
      </c>
    </row>
    <row r="181" spans="1:16" x14ac:dyDescent="0.25">
      <c r="A181" s="528"/>
      <c r="B181" s="531"/>
      <c r="C181" s="110">
        <v>27</v>
      </c>
      <c r="D181" s="12"/>
      <c r="E181" s="12"/>
      <c r="F181" s="12"/>
      <c r="G181" s="12"/>
      <c r="H181" s="12"/>
      <c r="I181" s="12"/>
      <c r="J181" s="12"/>
      <c r="K181" s="12"/>
      <c r="L181" s="12"/>
      <c r="M181" s="12"/>
      <c r="N181" s="12"/>
      <c r="O181" s="12"/>
      <c r="P181" s="54">
        <f t="shared" si="17"/>
        <v>0</v>
      </c>
    </row>
    <row r="182" spans="1:16" x14ac:dyDescent="0.25">
      <c r="A182" s="526">
        <v>152</v>
      </c>
      <c r="B182" s="529" t="s">
        <v>2202</v>
      </c>
      <c r="C182" s="110">
        <v>11</v>
      </c>
      <c r="D182" s="12"/>
      <c r="E182" s="12"/>
      <c r="F182" s="12"/>
      <c r="G182" s="12"/>
      <c r="H182" s="12"/>
      <c r="I182" s="12"/>
      <c r="J182" s="12"/>
      <c r="K182" s="12"/>
      <c r="L182" s="12"/>
      <c r="M182" s="12"/>
      <c r="N182" s="12"/>
      <c r="O182" s="12"/>
      <c r="P182" s="54">
        <f t="shared" si="17"/>
        <v>0</v>
      </c>
    </row>
    <row r="183" spans="1:16" x14ac:dyDescent="0.25">
      <c r="A183" s="527"/>
      <c r="B183" s="530"/>
      <c r="C183" s="110">
        <v>12</v>
      </c>
      <c r="D183" s="12"/>
      <c r="E183" s="12"/>
      <c r="F183" s="12"/>
      <c r="G183" s="12"/>
      <c r="H183" s="12"/>
      <c r="I183" s="12"/>
      <c r="J183" s="12"/>
      <c r="K183" s="12"/>
      <c r="L183" s="12"/>
      <c r="M183" s="12"/>
      <c r="N183" s="12"/>
      <c r="O183" s="12"/>
      <c r="P183" s="54">
        <f t="shared" si="17"/>
        <v>0</v>
      </c>
    </row>
    <row r="184" spans="1:16" x14ac:dyDescent="0.25">
      <c r="A184" s="527"/>
      <c r="B184" s="530"/>
      <c r="C184" s="110">
        <v>13</v>
      </c>
      <c r="D184" s="12"/>
      <c r="E184" s="12"/>
      <c r="F184" s="12"/>
      <c r="G184" s="12"/>
      <c r="H184" s="12"/>
      <c r="I184" s="12"/>
      <c r="J184" s="12"/>
      <c r="K184" s="12"/>
      <c r="L184" s="12"/>
      <c r="M184" s="12"/>
      <c r="N184" s="12"/>
      <c r="O184" s="12"/>
      <c r="P184" s="54">
        <f t="shared" si="17"/>
        <v>0</v>
      </c>
    </row>
    <row r="185" spans="1:16" x14ac:dyDescent="0.25">
      <c r="A185" s="527"/>
      <c r="B185" s="530"/>
      <c r="C185" s="110">
        <v>14</v>
      </c>
      <c r="D185" s="12"/>
      <c r="E185" s="12"/>
      <c r="F185" s="12"/>
      <c r="G185" s="12"/>
      <c r="H185" s="12"/>
      <c r="I185" s="12"/>
      <c r="J185" s="12"/>
      <c r="K185" s="12"/>
      <c r="L185" s="12"/>
      <c r="M185" s="12"/>
      <c r="N185" s="12"/>
      <c r="O185" s="12"/>
      <c r="P185" s="54">
        <f t="shared" si="17"/>
        <v>0</v>
      </c>
    </row>
    <row r="186" spans="1:16" x14ac:dyDescent="0.25">
      <c r="A186" s="527"/>
      <c r="B186" s="530"/>
      <c r="C186" s="110">
        <v>15</v>
      </c>
      <c r="D186" s="12"/>
      <c r="E186" s="12"/>
      <c r="F186" s="12"/>
      <c r="G186" s="12"/>
      <c r="H186" s="12"/>
      <c r="I186" s="12"/>
      <c r="J186" s="12"/>
      <c r="K186" s="12"/>
      <c r="L186" s="12"/>
      <c r="M186" s="12"/>
      <c r="N186" s="12"/>
      <c r="O186" s="12"/>
      <c r="P186" s="54">
        <f t="shared" si="17"/>
        <v>0</v>
      </c>
    </row>
    <row r="187" spans="1:16" x14ac:dyDescent="0.25">
      <c r="A187" s="527"/>
      <c r="B187" s="530"/>
      <c r="C187" s="110">
        <v>16</v>
      </c>
      <c r="D187" s="12"/>
      <c r="E187" s="12"/>
      <c r="F187" s="12"/>
      <c r="G187" s="12"/>
      <c r="H187" s="12"/>
      <c r="I187" s="12"/>
      <c r="J187" s="12"/>
      <c r="K187" s="12"/>
      <c r="L187" s="12"/>
      <c r="M187" s="12"/>
      <c r="N187" s="12"/>
      <c r="O187" s="12"/>
      <c r="P187" s="54">
        <f t="shared" si="17"/>
        <v>0</v>
      </c>
    </row>
    <row r="188" spans="1:16" x14ac:dyDescent="0.25">
      <c r="A188" s="527"/>
      <c r="B188" s="530"/>
      <c r="C188" s="110">
        <v>17</v>
      </c>
      <c r="D188" s="12"/>
      <c r="E188" s="12"/>
      <c r="F188" s="12"/>
      <c r="G188" s="12"/>
      <c r="H188" s="12"/>
      <c r="I188" s="12"/>
      <c r="J188" s="12"/>
      <c r="K188" s="12"/>
      <c r="L188" s="12"/>
      <c r="M188" s="12"/>
      <c r="N188" s="12"/>
      <c r="O188" s="12"/>
      <c r="P188" s="54">
        <f t="shared" si="17"/>
        <v>0</v>
      </c>
    </row>
    <row r="189" spans="1:16" x14ac:dyDescent="0.25">
      <c r="A189" s="527"/>
      <c r="B189" s="530"/>
      <c r="C189" s="110">
        <v>25</v>
      </c>
      <c r="D189" s="12"/>
      <c r="E189" s="12"/>
      <c r="F189" s="12"/>
      <c r="G189" s="12"/>
      <c r="H189" s="12"/>
      <c r="I189" s="12"/>
      <c r="J189" s="12"/>
      <c r="K189" s="12"/>
      <c r="L189" s="12"/>
      <c r="M189" s="12"/>
      <c r="N189" s="12"/>
      <c r="O189" s="12"/>
      <c r="P189" s="54">
        <f t="shared" si="17"/>
        <v>0</v>
      </c>
    </row>
    <row r="190" spans="1:16" x14ac:dyDescent="0.25">
      <c r="A190" s="527"/>
      <c r="B190" s="530"/>
      <c r="C190" s="110">
        <v>26</v>
      </c>
      <c r="D190" s="12"/>
      <c r="E190" s="12"/>
      <c r="F190" s="12"/>
      <c r="G190" s="12"/>
      <c r="H190" s="12"/>
      <c r="I190" s="12"/>
      <c r="J190" s="12"/>
      <c r="K190" s="12"/>
      <c r="L190" s="12"/>
      <c r="M190" s="12"/>
      <c r="N190" s="12"/>
      <c r="O190" s="12"/>
      <c r="P190" s="54">
        <f t="shared" si="17"/>
        <v>0</v>
      </c>
    </row>
    <row r="191" spans="1:16" x14ac:dyDescent="0.25">
      <c r="A191" s="528"/>
      <c r="B191" s="531"/>
      <c r="C191" s="110">
        <v>27</v>
      </c>
      <c r="D191" s="12"/>
      <c r="E191" s="12"/>
      <c r="F191" s="12"/>
      <c r="G191" s="12"/>
      <c r="H191" s="12"/>
      <c r="I191" s="12"/>
      <c r="J191" s="12"/>
      <c r="K191" s="12"/>
      <c r="L191" s="12"/>
      <c r="M191" s="12"/>
      <c r="N191" s="12"/>
      <c r="O191" s="12"/>
      <c r="P191" s="54">
        <f t="shared" si="17"/>
        <v>0</v>
      </c>
    </row>
    <row r="192" spans="1:16" x14ac:dyDescent="0.25">
      <c r="A192" s="526">
        <v>153</v>
      </c>
      <c r="B192" s="529" t="s">
        <v>2203</v>
      </c>
      <c r="C192" s="110">
        <v>11</v>
      </c>
      <c r="D192" s="12">
        <v>20000</v>
      </c>
      <c r="E192" s="12">
        <v>20000</v>
      </c>
      <c r="F192" s="12">
        <v>20000</v>
      </c>
      <c r="G192" s="12">
        <v>20000</v>
      </c>
      <c r="H192" s="12">
        <v>20000</v>
      </c>
      <c r="I192" s="12">
        <v>20000</v>
      </c>
      <c r="J192" s="12">
        <v>20000</v>
      </c>
      <c r="K192" s="12">
        <v>20000</v>
      </c>
      <c r="L192" s="12">
        <v>20000</v>
      </c>
      <c r="M192" s="12">
        <v>20000</v>
      </c>
      <c r="N192" s="12">
        <v>20000</v>
      </c>
      <c r="O192" s="12">
        <v>20000</v>
      </c>
      <c r="P192" s="54">
        <f t="shared" si="17"/>
        <v>240000</v>
      </c>
    </row>
    <row r="193" spans="1:16" x14ac:dyDescent="0.25">
      <c r="A193" s="527"/>
      <c r="B193" s="530"/>
      <c r="C193" s="110">
        <v>12</v>
      </c>
      <c r="D193" s="12"/>
      <c r="E193" s="12"/>
      <c r="F193" s="12"/>
      <c r="G193" s="12"/>
      <c r="H193" s="12"/>
      <c r="I193" s="12"/>
      <c r="J193" s="12"/>
      <c r="K193" s="12"/>
      <c r="L193" s="12"/>
      <c r="M193" s="12"/>
      <c r="N193" s="12"/>
      <c r="O193" s="12"/>
      <c r="P193" s="54">
        <f t="shared" si="17"/>
        <v>0</v>
      </c>
    </row>
    <row r="194" spans="1:16" x14ac:dyDescent="0.25">
      <c r="A194" s="527"/>
      <c r="B194" s="530"/>
      <c r="C194" s="110">
        <v>13</v>
      </c>
      <c r="D194" s="12"/>
      <c r="E194" s="12"/>
      <c r="F194" s="12"/>
      <c r="G194" s="12"/>
      <c r="H194" s="12"/>
      <c r="I194" s="12"/>
      <c r="J194" s="12"/>
      <c r="K194" s="12"/>
      <c r="L194" s="12"/>
      <c r="M194" s="12"/>
      <c r="N194" s="12"/>
      <c r="O194" s="12"/>
      <c r="P194" s="54">
        <f t="shared" si="17"/>
        <v>0</v>
      </c>
    </row>
    <row r="195" spans="1:16" x14ac:dyDescent="0.25">
      <c r="A195" s="527"/>
      <c r="B195" s="530"/>
      <c r="C195" s="110">
        <v>14</v>
      </c>
      <c r="D195" s="12"/>
      <c r="E195" s="12"/>
      <c r="F195" s="12"/>
      <c r="G195" s="12"/>
      <c r="H195" s="12"/>
      <c r="I195" s="12"/>
      <c r="J195" s="12"/>
      <c r="K195" s="12"/>
      <c r="L195" s="12"/>
      <c r="M195" s="12"/>
      <c r="N195" s="12"/>
      <c r="O195" s="12"/>
      <c r="P195" s="54">
        <f t="shared" si="17"/>
        <v>0</v>
      </c>
    </row>
    <row r="196" spans="1:16" x14ac:dyDescent="0.25">
      <c r="A196" s="527"/>
      <c r="B196" s="530"/>
      <c r="C196" s="110">
        <v>15</v>
      </c>
      <c r="D196" s="12"/>
      <c r="E196" s="12"/>
      <c r="F196" s="12"/>
      <c r="G196" s="12"/>
      <c r="H196" s="12"/>
      <c r="I196" s="12"/>
      <c r="J196" s="12"/>
      <c r="K196" s="12"/>
      <c r="L196" s="12"/>
      <c r="M196" s="12"/>
      <c r="N196" s="12"/>
      <c r="O196" s="12"/>
      <c r="P196" s="54">
        <f t="shared" si="17"/>
        <v>0</v>
      </c>
    </row>
    <row r="197" spans="1:16" x14ac:dyDescent="0.25">
      <c r="A197" s="527"/>
      <c r="B197" s="530"/>
      <c r="C197" s="110">
        <v>16</v>
      </c>
      <c r="D197" s="12"/>
      <c r="E197" s="12"/>
      <c r="F197" s="12"/>
      <c r="G197" s="12"/>
      <c r="H197" s="12"/>
      <c r="I197" s="12"/>
      <c r="J197" s="12"/>
      <c r="K197" s="12"/>
      <c r="L197" s="12"/>
      <c r="M197" s="12"/>
      <c r="N197" s="12"/>
      <c r="O197" s="12"/>
      <c r="P197" s="54">
        <f t="shared" si="17"/>
        <v>0</v>
      </c>
    </row>
    <row r="198" spans="1:16" x14ac:dyDescent="0.25">
      <c r="A198" s="527"/>
      <c r="B198" s="530"/>
      <c r="C198" s="110">
        <v>17</v>
      </c>
      <c r="D198" s="12"/>
      <c r="E198" s="12"/>
      <c r="F198" s="12"/>
      <c r="G198" s="12"/>
      <c r="H198" s="12"/>
      <c r="I198" s="12"/>
      <c r="J198" s="12"/>
      <c r="K198" s="12"/>
      <c r="L198" s="12"/>
      <c r="M198" s="12"/>
      <c r="N198" s="12"/>
      <c r="O198" s="12"/>
      <c r="P198" s="54">
        <f t="shared" si="17"/>
        <v>0</v>
      </c>
    </row>
    <row r="199" spans="1:16" x14ac:dyDescent="0.25">
      <c r="A199" s="527"/>
      <c r="B199" s="530"/>
      <c r="C199" s="110">
        <v>25</v>
      </c>
      <c r="D199" s="12"/>
      <c r="E199" s="12"/>
      <c r="F199" s="12"/>
      <c r="G199" s="12"/>
      <c r="H199" s="12"/>
      <c r="I199" s="12"/>
      <c r="J199" s="12"/>
      <c r="K199" s="12"/>
      <c r="L199" s="12"/>
      <c r="M199" s="12"/>
      <c r="N199" s="12"/>
      <c r="O199" s="12"/>
      <c r="P199" s="54">
        <f t="shared" si="17"/>
        <v>0</v>
      </c>
    </row>
    <row r="200" spans="1:16" x14ac:dyDescent="0.25">
      <c r="A200" s="527"/>
      <c r="B200" s="530"/>
      <c r="C200" s="110">
        <v>26</v>
      </c>
      <c r="D200" s="12"/>
      <c r="E200" s="12"/>
      <c r="F200" s="12"/>
      <c r="G200" s="12"/>
      <c r="H200" s="12"/>
      <c r="I200" s="12"/>
      <c r="J200" s="12"/>
      <c r="K200" s="12"/>
      <c r="L200" s="12"/>
      <c r="M200" s="12"/>
      <c r="N200" s="12"/>
      <c r="O200" s="12"/>
      <c r="P200" s="54">
        <f t="shared" si="17"/>
        <v>0</v>
      </c>
    </row>
    <row r="201" spans="1:16" x14ac:dyDescent="0.25">
      <c r="A201" s="528"/>
      <c r="B201" s="531"/>
      <c r="C201" s="110">
        <v>27</v>
      </c>
      <c r="D201" s="12"/>
      <c r="E201" s="12"/>
      <c r="F201" s="12"/>
      <c r="G201" s="12"/>
      <c r="H201" s="12"/>
      <c r="I201" s="12"/>
      <c r="J201" s="12"/>
      <c r="K201" s="12"/>
      <c r="L201" s="12"/>
      <c r="M201" s="12"/>
      <c r="N201" s="12"/>
      <c r="O201" s="12"/>
      <c r="P201" s="54">
        <f t="shared" si="17"/>
        <v>0</v>
      </c>
    </row>
    <row r="202" spans="1:16" x14ac:dyDescent="0.25">
      <c r="A202" s="526">
        <v>154</v>
      </c>
      <c r="B202" s="529" t="s">
        <v>2204</v>
      </c>
      <c r="C202" s="110">
        <v>11</v>
      </c>
      <c r="D202" s="12"/>
      <c r="E202" s="12"/>
      <c r="F202" s="12"/>
      <c r="G202" s="12"/>
      <c r="H202" s="12"/>
      <c r="I202" s="12"/>
      <c r="J202" s="12"/>
      <c r="K202" s="12"/>
      <c r="L202" s="12"/>
      <c r="M202" s="12"/>
      <c r="N202" s="12"/>
      <c r="O202" s="12"/>
      <c r="P202" s="54">
        <f t="shared" si="17"/>
        <v>0</v>
      </c>
    </row>
    <row r="203" spans="1:16" x14ac:dyDescent="0.25">
      <c r="A203" s="527"/>
      <c r="B203" s="530"/>
      <c r="C203" s="110">
        <v>12</v>
      </c>
      <c r="D203" s="12"/>
      <c r="E203" s="12"/>
      <c r="F203" s="12"/>
      <c r="G203" s="12"/>
      <c r="H203" s="12"/>
      <c r="I203" s="12"/>
      <c r="J203" s="12"/>
      <c r="K203" s="12"/>
      <c r="L203" s="12"/>
      <c r="M203" s="12"/>
      <c r="N203" s="12"/>
      <c r="O203" s="12"/>
      <c r="P203" s="54">
        <f t="shared" si="17"/>
        <v>0</v>
      </c>
    </row>
    <row r="204" spans="1:16" x14ac:dyDescent="0.25">
      <c r="A204" s="527"/>
      <c r="B204" s="530"/>
      <c r="C204" s="110">
        <v>13</v>
      </c>
      <c r="D204" s="12"/>
      <c r="E204" s="12"/>
      <c r="F204" s="12"/>
      <c r="G204" s="12"/>
      <c r="H204" s="12"/>
      <c r="I204" s="12"/>
      <c r="J204" s="12"/>
      <c r="K204" s="12"/>
      <c r="L204" s="12"/>
      <c r="M204" s="12"/>
      <c r="N204" s="12"/>
      <c r="O204" s="12"/>
      <c r="P204" s="54">
        <f t="shared" si="17"/>
        <v>0</v>
      </c>
    </row>
    <row r="205" spans="1:16" x14ac:dyDescent="0.25">
      <c r="A205" s="527"/>
      <c r="B205" s="530"/>
      <c r="C205" s="110">
        <v>14</v>
      </c>
      <c r="D205" s="12"/>
      <c r="E205" s="12"/>
      <c r="F205" s="12"/>
      <c r="G205" s="12"/>
      <c r="H205" s="12"/>
      <c r="I205" s="12"/>
      <c r="J205" s="12"/>
      <c r="K205" s="12"/>
      <c r="L205" s="12"/>
      <c r="M205" s="12"/>
      <c r="N205" s="12"/>
      <c r="O205" s="12"/>
      <c r="P205" s="54">
        <f t="shared" si="17"/>
        <v>0</v>
      </c>
    </row>
    <row r="206" spans="1:16" x14ac:dyDescent="0.25">
      <c r="A206" s="527"/>
      <c r="B206" s="530"/>
      <c r="C206" s="110">
        <v>15</v>
      </c>
      <c r="D206" s="12"/>
      <c r="E206" s="12"/>
      <c r="F206" s="12"/>
      <c r="G206" s="12"/>
      <c r="H206" s="12"/>
      <c r="I206" s="12"/>
      <c r="J206" s="12"/>
      <c r="K206" s="12"/>
      <c r="L206" s="12"/>
      <c r="M206" s="12"/>
      <c r="N206" s="12"/>
      <c r="O206" s="12"/>
      <c r="P206" s="54">
        <f t="shared" si="17"/>
        <v>0</v>
      </c>
    </row>
    <row r="207" spans="1:16" x14ac:dyDescent="0.25">
      <c r="A207" s="527"/>
      <c r="B207" s="530"/>
      <c r="C207" s="110">
        <v>16</v>
      </c>
      <c r="D207" s="12"/>
      <c r="E207" s="12"/>
      <c r="F207" s="12"/>
      <c r="G207" s="12"/>
      <c r="H207" s="12"/>
      <c r="I207" s="12"/>
      <c r="J207" s="12"/>
      <c r="K207" s="12"/>
      <c r="L207" s="12"/>
      <c r="M207" s="12"/>
      <c r="N207" s="12"/>
      <c r="O207" s="12"/>
      <c r="P207" s="54">
        <f t="shared" si="17"/>
        <v>0</v>
      </c>
    </row>
    <row r="208" spans="1:16" x14ac:dyDescent="0.25">
      <c r="A208" s="527"/>
      <c r="B208" s="530"/>
      <c r="C208" s="110">
        <v>17</v>
      </c>
      <c r="D208" s="12"/>
      <c r="E208" s="12"/>
      <c r="F208" s="12"/>
      <c r="G208" s="12"/>
      <c r="H208" s="12"/>
      <c r="I208" s="12"/>
      <c r="J208" s="12"/>
      <c r="K208" s="12"/>
      <c r="L208" s="12"/>
      <c r="M208" s="12"/>
      <c r="N208" s="12"/>
      <c r="O208" s="12"/>
      <c r="P208" s="54">
        <f t="shared" si="17"/>
        <v>0</v>
      </c>
    </row>
    <row r="209" spans="1:16" x14ac:dyDescent="0.25">
      <c r="A209" s="527"/>
      <c r="B209" s="530"/>
      <c r="C209" s="110">
        <v>25</v>
      </c>
      <c r="D209" s="12"/>
      <c r="E209" s="12"/>
      <c r="F209" s="12"/>
      <c r="G209" s="12"/>
      <c r="H209" s="12"/>
      <c r="I209" s="12"/>
      <c r="J209" s="12"/>
      <c r="K209" s="12"/>
      <c r="L209" s="12"/>
      <c r="M209" s="12"/>
      <c r="N209" s="12"/>
      <c r="O209" s="12"/>
      <c r="P209" s="54">
        <f t="shared" si="17"/>
        <v>0</v>
      </c>
    </row>
    <row r="210" spans="1:16" x14ac:dyDescent="0.25">
      <c r="A210" s="527"/>
      <c r="B210" s="530"/>
      <c r="C210" s="110">
        <v>26</v>
      </c>
      <c r="D210" s="12"/>
      <c r="E210" s="12"/>
      <c r="F210" s="12"/>
      <c r="G210" s="12"/>
      <c r="H210" s="12"/>
      <c r="I210" s="12"/>
      <c r="J210" s="12"/>
      <c r="K210" s="12"/>
      <c r="L210" s="12"/>
      <c r="M210" s="12"/>
      <c r="N210" s="12"/>
      <c r="O210" s="12"/>
      <c r="P210" s="54">
        <f t="shared" si="17"/>
        <v>0</v>
      </c>
    </row>
    <row r="211" spans="1:16" x14ac:dyDescent="0.25">
      <c r="A211" s="528"/>
      <c r="B211" s="531"/>
      <c r="C211" s="110">
        <v>27</v>
      </c>
      <c r="D211" s="12"/>
      <c r="E211" s="12"/>
      <c r="F211" s="12"/>
      <c r="G211" s="12"/>
      <c r="H211" s="12"/>
      <c r="I211" s="12"/>
      <c r="J211" s="12"/>
      <c r="K211" s="12"/>
      <c r="L211" s="12"/>
      <c r="M211" s="12"/>
      <c r="N211" s="12"/>
      <c r="O211" s="12"/>
      <c r="P211" s="54">
        <f t="shared" si="17"/>
        <v>0</v>
      </c>
    </row>
    <row r="212" spans="1:16" x14ac:dyDescent="0.25">
      <c r="A212" s="526">
        <v>155</v>
      </c>
      <c r="B212" s="529" t="s">
        <v>2205</v>
      </c>
      <c r="C212" s="110">
        <v>11</v>
      </c>
      <c r="D212" s="12"/>
      <c r="E212" s="12"/>
      <c r="F212" s="12"/>
      <c r="G212" s="12"/>
      <c r="H212" s="12"/>
      <c r="I212" s="12"/>
      <c r="J212" s="12"/>
      <c r="K212" s="12"/>
      <c r="L212" s="12"/>
      <c r="M212" s="12"/>
      <c r="N212" s="12"/>
      <c r="O212" s="12"/>
      <c r="P212" s="54">
        <f t="shared" si="17"/>
        <v>0</v>
      </c>
    </row>
    <row r="213" spans="1:16" x14ac:dyDescent="0.25">
      <c r="A213" s="527"/>
      <c r="B213" s="530"/>
      <c r="C213" s="110">
        <v>12</v>
      </c>
      <c r="D213" s="12"/>
      <c r="E213" s="12"/>
      <c r="F213" s="12"/>
      <c r="G213" s="12"/>
      <c r="H213" s="12"/>
      <c r="I213" s="12"/>
      <c r="J213" s="12"/>
      <c r="K213" s="12"/>
      <c r="L213" s="12"/>
      <c r="M213" s="12"/>
      <c r="N213" s="12"/>
      <c r="O213" s="12"/>
      <c r="P213" s="54">
        <f t="shared" si="17"/>
        <v>0</v>
      </c>
    </row>
    <row r="214" spans="1:16" x14ac:dyDescent="0.25">
      <c r="A214" s="527"/>
      <c r="B214" s="530"/>
      <c r="C214" s="110">
        <v>13</v>
      </c>
      <c r="D214" s="12"/>
      <c r="E214" s="12"/>
      <c r="F214" s="12"/>
      <c r="G214" s="12"/>
      <c r="H214" s="12"/>
      <c r="I214" s="12"/>
      <c r="J214" s="12"/>
      <c r="K214" s="12"/>
      <c r="L214" s="12"/>
      <c r="M214" s="12"/>
      <c r="N214" s="12"/>
      <c r="O214" s="12"/>
      <c r="P214" s="54">
        <f t="shared" si="17"/>
        <v>0</v>
      </c>
    </row>
    <row r="215" spans="1:16" x14ac:dyDescent="0.25">
      <c r="A215" s="527"/>
      <c r="B215" s="530"/>
      <c r="C215" s="110">
        <v>14</v>
      </c>
      <c r="D215" s="12"/>
      <c r="E215" s="12"/>
      <c r="F215" s="12"/>
      <c r="G215" s="12"/>
      <c r="H215" s="12"/>
      <c r="I215" s="12"/>
      <c r="J215" s="12"/>
      <c r="K215" s="12"/>
      <c r="L215" s="12"/>
      <c r="M215" s="12"/>
      <c r="N215" s="12"/>
      <c r="O215" s="12"/>
      <c r="P215" s="54">
        <f t="shared" si="17"/>
        <v>0</v>
      </c>
    </row>
    <row r="216" spans="1:16" x14ac:dyDescent="0.25">
      <c r="A216" s="527"/>
      <c r="B216" s="530"/>
      <c r="C216" s="110">
        <v>15</v>
      </c>
      <c r="D216" s="12"/>
      <c r="E216" s="12"/>
      <c r="F216" s="12"/>
      <c r="G216" s="12"/>
      <c r="H216" s="12"/>
      <c r="I216" s="12"/>
      <c r="J216" s="12"/>
      <c r="K216" s="12"/>
      <c r="L216" s="12"/>
      <c r="M216" s="12"/>
      <c r="N216" s="12"/>
      <c r="O216" s="12"/>
      <c r="P216" s="54">
        <f t="shared" si="17"/>
        <v>0</v>
      </c>
    </row>
    <row r="217" spans="1:16" x14ac:dyDescent="0.25">
      <c r="A217" s="527"/>
      <c r="B217" s="530"/>
      <c r="C217" s="110">
        <v>16</v>
      </c>
      <c r="D217" s="12"/>
      <c r="E217" s="12"/>
      <c r="F217" s="12"/>
      <c r="G217" s="12"/>
      <c r="H217" s="12"/>
      <c r="I217" s="12"/>
      <c r="J217" s="12"/>
      <c r="K217" s="12"/>
      <c r="L217" s="12"/>
      <c r="M217" s="12"/>
      <c r="N217" s="12"/>
      <c r="O217" s="12"/>
      <c r="P217" s="54">
        <f t="shared" si="17"/>
        <v>0</v>
      </c>
    </row>
    <row r="218" spans="1:16" x14ac:dyDescent="0.25">
      <c r="A218" s="527"/>
      <c r="B218" s="530"/>
      <c r="C218" s="110">
        <v>17</v>
      </c>
      <c r="D218" s="12"/>
      <c r="E218" s="12"/>
      <c r="F218" s="12"/>
      <c r="G218" s="12"/>
      <c r="H218" s="12"/>
      <c r="I218" s="12"/>
      <c r="J218" s="12"/>
      <c r="K218" s="12"/>
      <c r="L218" s="12"/>
      <c r="M218" s="12"/>
      <c r="N218" s="12"/>
      <c r="O218" s="12"/>
      <c r="P218" s="54">
        <f t="shared" si="17"/>
        <v>0</v>
      </c>
    </row>
    <row r="219" spans="1:16" x14ac:dyDescent="0.25">
      <c r="A219" s="527"/>
      <c r="B219" s="530"/>
      <c r="C219" s="110">
        <v>25</v>
      </c>
      <c r="D219" s="12"/>
      <c r="E219" s="12"/>
      <c r="F219" s="12"/>
      <c r="G219" s="12"/>
      <c r="H219" s="12"/>
      <c r="I219" s="12"/>
      <c r="J219" s="12"/>
      <c r="K219" s="12"/>
      <c r="L219" s="12"/>
      <c r="M219" s="12"/>
      <c r="N219" s="12"/>
      <c r="O219" s="12"/>
      <c r="P219" s="54">
        <f t="shared" si="17"/>
        <v>0</v>
      </c>
    </row>
    <row r="220" spans="1:16" x14ac:dyDescent="0.25">
      <c r="A220" s="527"/>
      <c r="B220" s="530"/>
      <c r="C220" s="110">
        <v>26</v>
      </c>
      <c r="D220" s="12"/>
      <c r="E220" s="12"/>
      <c r="F220" s="12"/>
      <c r="G220" s="12"/>
      <c r="H220" s="12"/>
      <c r="I220" s="12"/>
      <c r="J220" s="12"/>
      <c r="K220" s="12"/>
      <c r="L220" s="12"/>
      <c r="M220" s="12"/>
      <c r="N220" s="12"/>
      <c r="O220" s="12"/>
      <c r="P220" s="54">
        <f t="shared" si="17"/>
        <v>0</v>
      </c>
    </row>
    <row r="221" spans="1:16" x14ac:dyDescent="0.25">
      <c r="A221" s="528"/>
      <c r="B221" s="531"/>
      <c r="C221" s="110">
        <v>27</v>
      </c>
      <c r="D221" s="12"/>
      <c r="E221" s="12"/>
      <c r="F221" s="12"/>
      <c r="G221" s="12"/>
      <c r="H221" s="12"/>
      <c r="I221" s="12"/>
      <c r="J221" s="12"/>
      <c r="K221" s="12"/>
      <c r="L221" s="12"/>
      <c r="M221" s="12"/>
      <c r="N221" s="12"/>
      <c r="O221" s="12"/>
      <c r="P221" s="54">
        <f t="shared" si="17"/>
        <v>0</v>
      </c>
    </row>
    <row r="222" spans="1:16" x14ac:dyDescent="0.25">
      <c r="A222" s="526">
        <v>159</v>
      </c>
      <c r="B222" s="529" t="s">
        <v>2200</v>
      </c>
      <c r="C222" s="110">
        <v>11</v>
      </c>
      <c r="D222" s="12"/>
      <c r="E222" s="12"/>
      <c r="F222" s="12"/>
      <c r="G222" s="12"/>
      <c r="H222" s="12"/>
      <c r="I222" s="12"/>
      <c r="J222" s="12"/>
      <c r="K222" s="12"/>
      <c r="L222" s="12"/>
      <c r="M222" s="12"/>
      <c r="N222" s="12"/>
      <c r="O222" s="12"/>
      <c r="P222" s="54">
        <f t="shared" si="17"/>
        <v>0</v>
      </c>
    </row>
    <row r="223" spans="1:16" x14ac:dyDescent="0.25">
      <c r="A223" s="527"/>
      <c r="B223" s="530"/>
      <c r="C223" s="110">
        <v>12</v>
      </c>
      <c r="D223" s="12"/>
      <c r="E223" s="12"/>
      <c r="F223" s="12"/>
      <c r="G223" s="12"/>
      <c r="H223" s="12"/>
      <c r="I223" s="12"/>
      <c r="J223" s="12"/>
      <c r="K223" s="12"/>
      <c r="L223" s="12"/>
      <c r="M223" s="12"/>
      <c r="N223" s="12"/>
      <c r="O223" s="12"/>
      <c r="P223" s="54">
        <f t="shared" si="17"/>
        <v>0</v>
      </c>
    </row>
    <row r="224" spans="1:16" x14ac:dyDescent="0.25">
      <c r="A224" s="527"/>
      <c r="B224" s="530"/>
      <c r="C224" s="110">
        <v>13</v>
      </c>
      <c r="D224" s="12"/>
      <c r="E224" s="12"/>
      <c r="F224" s="12"/>
      <c r="G224" s="12"/>
      <c r="H224" s="12"/>
      <c r="I224" s="12"/>
      <c r="J224" s="12"/>
      <c r="K224" s="12"/>
      <c r="L224" s="12"/>
      <c r="M224" s="12"/>
      <c r="N224" s="12"/>
      <c r="O224" s="12"/>
      <c r="P224" s="54">
        <f t="shared" si="17"/>
        <v>0</v>
      </c>
    </row>
    <row r="225" spans="1:16" x14ac:dyDescent="0.25">
      <c r="A225" s="527"/>
      <c r="B225" s="530"/>
      <c r="C225" s="110">
        <v>14</v>
      </c>
      <c r="D225" s="12"/>
      <c r="E225" s="12"/>
      <c r="F225" s="12"/>
      <c r="G225" s="12"/>
      <c r="H225" s="12"/>
      <c r="I225" s="12"/>
      <c r="J225" s="12"/>
      <c r="K225" s="12"/>
      <c r="L225" s="12"/>
      <c r="M225" s="12"/>
      <c r="N225" s="12"/>
      <c r="O225" s="12"/>
      <c r="P225" s="54">
        <f t="shared" si="17"/>
        <v>0</v>
      </c>
    </row>
    <row r="226" spans="1:16" x14ac:dyDescent="0.25">
      <c r="A226" s="527"/>
      <c r="B226" s="530"/>
      <c r="C226" s="110">
        <v>15</v>
      </c>
      <c r="D226" s="12"/>
      <c r="E226" s="12"/>
      <c r="F226" s="12"/>
      <c r="G226" s="12"/>
      <c r="H226" s="12"/>
      <c r="I226" s="12"/>
      <c r="J226" s="12"/>
      <c r="K226" s="12"/>
      <c r="L226" s="12"/>
      <c r="M226" s="12"/>
      <c r="N226" s="12"/>
      <c r="O226" s="12"/>
      <c r="P226" s="54">
        <f t="shared" si="17"/>
        <v>0</v>
      </c>
    </row>
    <row r="227" spans="1:16" x14ac:dyDescent="0.25">
      <c r="A227" s="527"/>
      <c r="B227" s="530"/>
      <c r="C227" s="110">
        <v>16</v>
      </c>
      <c r="D227" s="12"/>
      <c r="E227" s="12"/>
      <c r="F227" s="12"/>
      <c r="G227" s="12"/>
      <c r="H227" s="12"/>
      <c r="I227" s="12"/>
      <c r="J227" s="12"/>
      <c r="K227" s="12"/>
      <c r="L227" s="12"/>
      <c r="M227" s="12"/>
      <c r="N227" s="12"/>
      <c r="O227" s="12"/>
      <c r="P227" s="54">
        <f t="shared" si="17"/>
        <v>0</v>
      </c>
    </row>
    <row r="228" spans="1:16" x14ac:dyDescent="0.25">
      <c r="A228" s="527"/>
      <c r="B228" s="530"/>
      <c r="C228" s="110">
        <v>17</v>
      </c>
      <c r="D228" s="12"/>
      <c r="E228" s="12"/>
      <c r="F228" s="12"/>
      <c r="G228" s="12"/>
      <c r="H228" s="12"/>
      <c r="I228" s="12"/>
      <c r="J228" s="12"/>
      <c r="K228" s="12"/>
      <c r="L228" s="12"/>
      <c r="M228" s="12"/>
      <c r="N228" s="12"/>
      <c r="O228" s="12"/>
      <c r="P228" s="54">
        <f t="shared" si="17"/>
        <v>0</v>
      </c>
    </row>
    <row r="229" spans="1:16" x14ac:dyDescent="0.25">
      <c r="A229" s="527"/>
      <c r="B229" s="530"/>
      <c r="C229" s="110">
        <v>25</v>
      </c>
      <c r="D229" s="66"/>
      <c r="E229" s="66"/>
      <c r="F229" s="66"/>
      <c r="G229" s="66"/>
      <c r="H229" s="66"/>
      <c r="I229" s="66"/>
      <c r="J229" s="66"/>
      <c r="K229" s="66"/>
      <c r="L229" s="66"/>
      <c r="M229" s="66"/>
      <c r="N229" s="66"/>
      <c r="O229" s="66"/>
      <c r="P229" s="54">
        <f t="shared" si="17"/>
        <v>0</v>
      </c>
    </row>
    <row r="230" spans="1:16" x14ac:dyDescent="0.25">
      <c r="A230" s="527"/>
      <c r="B230" s="530"/>
      <c r="C230" s="110">
        <v>26</v>
      </c>
      <c r="D230" s="66"/>
      <c r="E230" s="66"/>
      <c r="F230" s="66"/>
      <c r="G230" s="66"/>
      <c r="H230" s="66"/>
      <c r="I230" s="66"/>
      <c r="J230" s="66"/>
      <c r="K230" s="66"/>
      <c r="L230" s="66"/>
      <c r="M230" s="66"/>
      <c r="N230" s="66"/>
      <c r="O230" s="66"/>
      <c r="P230" s="54">
        <f t="shared" si="17"/>
        <v>0</v>
      </c>
    </row>
    <row r="231" spans="1:16" x14ac:dyDescent="0.25">
      <c r="A231" s="528"/>
      <c r="B231" s="531"/>
      <c r="C231" s="110">
        <v>27</v>
      </c>
      <c r="D231" s="66"/>
      <c r="E231" s="66"/>
      <c r="F231" s="66"/>
      <c r="G231" s="66"/>
      <c r="H231" s="66"/>
      <c r="I231" s="66"/>
      <c r="J231" s="66"/>
      <c r="K231" s="66"/>
      <c r="L231" s="66"/>
      <c r="M231" s="66"/>
      <c r="N231" s="66"/>
      <c r="O231" s="66"/>
      <c r="P231" s="54">
        <f t="shared" si="17"/>
        <v>0</v>
      </c>
    </row>
    <row r="232" spans="1:16" x14ac:dyDescent="0.25">
      <c r="A232" s="62">
        <v>1600</v>
      </c>
      <c r="B232" s="532" t="s">
        <v>2206</v>
      </c>
      <c r="C232" s="533"/>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x14ac:dyDescent="0.25">
      <c r="A233" s="526">
        <v>161</v>
      </c>
      <c r="B233" s="529" t="s">
        <v>2207</v>
      </c>
      <c r="C233" s="110">
        <v>11</v>
      </c>
      <c r="D233" s="12"/>
      <c r="E233" s="12"/>
      <c r="F233" s="12"/>
      <c r="G233" s="12"/>
      <c r="H233" s="12"/>
      <c r="I233" s="12"/>
      <c r="J233" s="12"/>
      <c r="K233" s="12"/>
      <c r="L233" s="12"/>
      <c r="M233" s="12"/>
      <c r="N233" s="12"/>
      <c r="O233" s="12"/>
      <c r="P233" s="54">
        <f>SUM(D233:O233)</f>
        <v>0</v>
      </c>
    </row>
    <row r="234" spans="1:16" x14ac:dyDescent="0.25">
      <c r="A234" s="527"/>
      <c r="B234" s="530"/>
      <c r="C234" s="110">
        <v>12</v>
      </c>
      <c r="D234" s="12"/>
      <c r="E234" s="12"/>
      <c r="F234" s="12"/>
      <c r="G234" s="12"/>
      <c r="H234" s="12"/>
      <c r="I234" s="12"/>
      <c r="J234" s="12"/>
      <c r="K234" s="12"/>
      <c r="L234" s="12"/>
      <c r="M234" s="12"/>
      <c r="N234" s="12"/>
      <c r="O234" s="12"/>
      <c r="P234" s="54">
        <f t="shared" ref="P234:P242" si="19">SUM(D234:O234)</f>
        <v>0</v>
      </c>
    </row>
    <row r="235" spans="1:16" x14ac:dyDescent="0.25">
      <c r="A235" s="527"/>
      <c r="B235" s="530"/>
      <c r="C235" s="110">
        <v>13</v>
      </c>
      <c r="D235" s="12"/>
      <c r="E235" s="12"/>
      <c r="F235" s="12"/>
      <c r="G235" s="12"/>
      <c r="H235" s="12"/>
      <c r="I235" s="12"/>
      <c r="J235" s="12"/>
      <c r="K235" s="12"/>
      <c r="L235" s="12"/>
      <c r="M235" s="12"/>
      <c r="N235" s="12"/>
      <c r="O235" s="12"/>
      <c r="P235" s="54">
        <f t="shared" si="19"/>
        <v>0</v>
      </c>
    </row>
    <row r="236" spans="1:16" x14ac:dyDescent="0.25">
      <c r="A236" s="527"/>
      <c r="B236" s="530"/>
      <c r="C236" s="110">
        <v>14</v>
      </c>
      <c r="D236" s="12"/>
      <c r="E236" s="12"/>
      <c r="F236" s="12"/>
      <c r="G236" s="12"/>
      <c r="H236" s="12"/>
      <c r="I236" s="12"/>
      <c r="J236" s="12"/>
      <c r="K236" s="12"/>
      <c r="L236" s="12"/>
      <c r="M236" s="12"/>
      <c r="N236" s="12"/>
      <c r="O236" s="12"/>
      <c r="P236" s="54">
        <f t="shared" si="19"/>
        <v>0</v>
      </c>
    </row>
    <row r="237" spans="1:16" x14ac:dyDescent="0.25">
      <c r="A237" s="527"/>
      <c r="B237" s="530"/>
      <c r="C237" s="110">
        <v>15</v>
      </c>
      <c r="D237" s="12"/>
      <c r="E237" s="12"/>
      <c r="F237" s="12"/>
      <c r="G237" s="12"/>
      <c r="H237" s="12"/>
      <c r="I237" s="12"/>
      <c r="J237" s="12"/>
      <c r="K237" s="12"/>
      <c r="L237" s="12"/>
      <c r="M237" s="12"/>
      <c r="N237" s="12"/>
      <c r="O237" s="12"/>
      <c r="P237" s="54">
        <f t="shared" si="19"/>
        <v>0</v>
      </c>
    </row>
    <row r="238" spans="1:16" x14ac:dyDescent="0.25">
      <c r="A238" s="527"/>
      <c r="B238" s="530"/>
      <c r="C238" s="110">
        <v>16</v>
      </c>
      <c r="D238" s="12"/>
      <c r="E238" s="12"/>
      <c r="F238" s="12"/>
      <c r="G238" s="12"/>
      <c r="H238" s="12"/>
      <c r="I238" s="12"/>
      <c r="J238" s="12"/>
      <c r="K238" s="12"/>
      <c r="L238" s="12"/>
      <c r="M238" s="12"/>
      <c r="N238" s="12"/>
      <c r="O238" s="12"/>
      <c r="P238" s="54">
        <f t="shared" si="19"/>
        <v>0</v>
      </c>
    </row>
    <row r="239" spans="1:16" x14ac:dyDescent="0.25">
      <c r="A239" s="527"/>
      <c r="B239" s="530"/>
      <c r="C239" s="110">
        <v>17</v>
      </c>
      <c r="D239" s="12"/>
      <c r="E239" s="12"/>
      <c r="F239" s="12"/>
      <c r="G239" s="12"/>
      <c r="H239" s="12"/>
      <c r="I239" s="12"/>
      <c r="J239" s="12"/>
      <c r="K239" s="12"/>
      <c r="L239" s="12"/>
      <c r="M239" s="12"/>
      <c r="N239" s="12"/>
      <c r="O239" s="12"/>
      <c r="P239" s="54">
        <f t="shared" si="19"/>
        <v>0</v>
      </c>
    </row>
    <row r="240" spans="1:16" x14ac:dyDescent="0.25">
      <c r="A240" s="527"/>
      <c r="B240" s="530"/>
      <c r="C240" s="110">
        <v>25</v>
      </c>
      <c r="D240" s="12"/>
      <c r="E240" s="12"/>
      <c r="F240" s="12"/>
      <c r="G240" s="12"/>
      <c r="H240" s="12"/>
      <c r="I240" s="12"/>
      <c r="J240" s="12"/>
      <c r="K240" s="12"/>
      <c r="L240" s="12"/>
      <c r="M240" s="12"/>
      <c r="N240" s="12"/>
      <c r="O240" s="12"/>
      <c r="P240" s="54">
        <f t="shared" si="19"/>
        <v>0</v>
      </c>
    </row>
    <row r="241" spans="1:16" x14ac:dyDescent="0.25">
      <c r="A241" s="527"/>
      <c r="B241" s="530"/>
      <c r="C241" s="110">
        <v>26</v>
      </c>
      <c r="D241" s="66"/>
      <c r="E241" s="66"/>
      <c r="F241" s="66"/>
      <c r="G241" s="66"/>
      <c r="H241" s="66"/>
      <c r="I241" s="66"/>
      <c r="J241" s="66"/>
      <c r="K241" s="66"/>
      <c r="L241" s="66"/>
      <c r="M241" s="66"/>
      <c r="N241" s="66"/>
      <c r="O241" s="66"/>
      <c r="P241" s="54">
        <f t="shared" si="19"/>
        <v>0</v>
      </c>
    </row>
    <row r="242" spans="1:16" x14ac:dyDescent="0.25">
      <c r="A242" s="528"/>
      <c r="B242" s="531"/>
      <c r="C242" s="110">
        <v>27</v>
      </c>
      <c r="D242" s="66"/>
      <c r="E242" s="66"/>
      <c r="F242" s="66"/>
      <c r="G242" s="66"/>
      <c r="H242" s="66"/>
      <c r="I242" s="66"/>
      <c r="J242" s="66"/>
      <c r="K242" s="66"/>
      <c r="L242" s="66"/>
      <c r="M242" s="66"/>
      <c r="N242" s="66"/>
      <c r="O242" s="66"/>
      <c r="P242" s="54">
        <f t="shared" si="19"/>
        <v>0</v>
      </c>
    </row>
    <row r="243" spans="1:16" x14ac:dyDescent="0.25">
      <c r="A243" s="62">
        <v>1700</v>
      </c>
      <c r="B243" s="532" t="s">
        <v>2208</v>
      </c>
      <c r="C243" s="533"/>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x14ac:dyDescent="0.25">
      <c r="A244" s="526">
        <v>171</v>
      </c>
      <c r="B244" s="529" t="s">
        <v>2209</v>
      </c>
      <c r="C244" s="110">
        <v>11</v>
      </c>
      <c r="D244" s="12"/>
      <c r="E244" s="12"/>
      <c r="F244" s="12"/>
      <c r="G244" s="12"/>
      <c r="H244" s="12"/>
      <c r="I244" s="12"/>
      <c r="J244" s="12"/>
      <c r="K244" s="12"/>
      <c r="L244" s="12"/>
      <c r="M244" s="12"/>
      <c r="N244" s="12"/>
      <c r="O244" s="12"/>
      <c r="P244" s="54">
        <f>SUM(D244:O244)</f>
        <v>0</v>
      </c>
    </row>
    <row r="245" spans="1:16" x14ac:dyDescent="0.25">
      <c r="A245" s="527"/>
      <c r="B245" s="530"/>
      <c r="C245" s="110">
        <v>12</v>
      </c>
      <c r="D245" s="12"/>
      <c r="E245" s="12"/>
      <c r="F245" s="12"/>
      <c r="G245" s="12"/>
      <c r="H245" s="12"/>
      <c r="I245" s="12"/>
      <c r="J245" s="12"/>
      <c r="K245" s="12"/>
      <c r="L245" s="12"/>
      <c r="M245" s="12"/>
      <c r="N245" s="12"/>
      <c r="O245" s="12"/>
      <c r="P245" s="54">
        <f t="shared" ref="P245:P263" si="21">SUM(D245:O245)</f>
        <v>0</v>
      </c>
    </row>
    <row r="246" spans="1:16" x14ac:dyDescent="0.25">
      <c r="A246" s="527"/>
      <c r="B246" s="530"/>
      <c r="C246" s="110">
        <v>13</v>
      </c>
      <c r="D246" s="12"/>
      <c r="E246" s="12"/>
      <c r="F246" s="12"/>
      <c r="G246" s="12"/>
      <c r="H246" s="12"/>
      <c r="I246" s="12"/>
      <c r="J246" s="12"/>
      <c r="K246" s="12"/>
      <c r="L246" s="12"/>
      <c r="M246" s="12"/>
      <c r="N246" s="12"/>
      <c r="O246" s="12"/>
      <c r="P246" s="54">
        <f t="shared" si="21"/>
        <v>0</v>
      </c>
    </row>
    <row r="247" spans="1:16" x14ac:dyDescent="0.25">
      <c r="A247" s="527"/>
      <c r="B247" s="530"/>
      <c r="C247" s="110">
        <v>14</v>
      </c>
      <c r="D247" s="12"/>
      <c r="E247" s="12"/>
      <c r="F247" s="12"/>
      <c r="G247" s="12"/>
      <c r="H247" s="12"/>
      <c r="I247" s="12"/>
      <c r="J247" s="12"/>
      <c r="K247" s="12"/>
      <c r="L247" s="12"/>
      <c r="M247" s="12"/>
      <c r="N247" s="12"/>
      <c r="O247" s="12"/>
      <c r="P247" s="54">
        <f t="shared" si="21"/>
        <v>0</v>
      </c>
    </row>
    <row r="248" spans="1:16" x14ac:dyDescent="0.25">
      <c r="A248" s="527"/>
      <c r="B248" s="530"/>
      <c r="C248" s="110">
        <v>15</v>
      </c>
      <c r="D248" s="12"/>
      <c r="E248" s="12"/>
      <c r="F248" s="12"/>
      <c r="G248" s="12"/>
      <c r="H248" s="12"/>
      <c r="I248" s="12"/>
      <c r="J248" s="12"/>
      <c r="K248" s="12"/>
      <c r="L248" s="12"/>
      <c r="M248" s="12"/>
      <c r="N248" s="12"/>
      <c r="O248" s="12"/>
      <c r="P248" s="54">
        <f t="shared" si="21"/>
        <v>0</v>
      </c>
    </row>
    <row r="249" spans="1:16" x14ac:dyDescent="0.25">
      <c r="A249" s="527"/>
      <c r="B249" s="530"/>
      <c r="C249" s="110">
        <v>16</v>
      </c>
      <c r="D249" s="12"/>
      <c r="E249" s="12"/>
      <c r="F249" s="12"/>
      <c r="G249" s="12"/>
      <c r="H249" s="12"/>
      <c r="I249" s="12"/>
      <c r="J249" s="12"/>
      <c r="K249" s="12"/>
      <c r="L249" s="12"/>
      <c r="M249" s="12"/>
      <c r="N249" s="12"/>
      <c r="O249" s="12"/>
      <c r="P249" s="54">
        <f t="shared" si="21"/>
        <v>0</v>
      </c>
    </row>
    <row r="250" spans="1:16" x14ac:dyDescent="0.25">
      <c r="A250" s="527"/>
      <c r="B250" s="530"/>
      <c r="C250" s="110">
        <v>17</v>
      </c>
      <c r="D250" s="12"/>
      <c r="E250" s="12"/>
      <c r="F250" s="12"/>
      <c r="G250" s="12"/>
      <c r="H250" s="12"/>
      <c r="I250" s="12"/>
      <c r="J250" s="12"/>
      <c r="K250" s="12"/>
      <c r="L250" s="12"/>
      <c r="M250" s="12"/>
      <c r="N250" s="12"/>
      <c r="O250" s="12"/>
      <c r="P250" s="54">
        <f t="shared" si="21"/>
        <v>0</v>
      </c>
    </row>
    <row r="251" spans="1:16" x14ac:dyDescent="0.25">
      <c r="A251" s="527"/>
      <c r="B251" s="530"/>
      <c r="C251" s="110">
        <v>25</v>
      </c>
      <c r="D251" s="12"/>
      <c r="E251" s="12"/>
      <c r="F251" s="12"/>
      <c r="G251" s="12"/>
      <c r="H251" s="12"/>
      <c r="I251" s="12"/>
      <c r="J251" s="12"/>
      <c r="K251" s="12"/>
      <c r="L251" s="12"/>
      <c r="M251" s="12"/>
      <c r="N251" s="12"/>
      <c r="O251" s="12"/>
      <c r="P251" s="54">
        <f t="shared" si="21"/>
        <v>0</v>
      </c>
    </row>
    <row r="252" spans="1:16" x14ac:dyDescent="0.25">
      <c r="A252" s="527"/>
      <c r="B252" s="530"/>
      <c r="C252" s="110">
        <v>26</v>
      </c>
      <c r="D252" s="12"/>
      <c r="E252" s="12"/>
      <c r="F252" s="12"/>
      <c r="G252" s="12"/>
      <c r="H252" s="12"/>
      <c r="I252" s="12"/>
      <c r="J252" s="12"/>
      <c r="K252" s="12"/>
      <c r="L252" s="12"/>
      <c r="M252" s="12"/>
      <c r="N252" s="12"/>
      <c r="O252" s="12"/>
      <c r="P252" s="54">
        <f t="shared" si="21"/>
        <v>0</v>
      </c>
    </row>
    <row r="253" spans="1:16" x14ac:dyDescent="0.25">
      <c r="A253" s="528"/>
      <c r="B253" s="531"/>
      <c r="C253" s="110">
        <v>27</v>
      </c>
      <c r="D253" s="12"/>
      <c r="E253" s="12"/>
      <c r="F253" s="12"/>
      <c r="G253" s="12"/>
      <c r="H253" s="12"/>
      <c r="I253" s="12"/>
      <c r="J253" s="12"/>
      <c r="K253" s="12"/>
      <c r="L253" s="12"/>
      <c r="M253" s="12"/>
      <c r="N253" s="12"/>
      <c r="O253" s="12"/>
      <c r="P253" s="54">
        <f t="shared" si="21"/>
        <v>0</v>
      </c>
    </row>
    <row r="254" spans="1:16" x14ac:dyDescent="0.25">
      <c r="A254" s="526">
        <v>172</v>
      </c>
      <c r="B254" s="529" t="s">
        <v>2210</v>
      </c>
      <c r="C254" s="110">
        <v>11</v>
      </c>
      <c r="D254" s="12"/>
      <c r="E254" s="12"/>
      <c r="F254" s="12"/>
      <c r="G254" s="12"/>
      <c r="H254" s="12"/>
      <c r="I254" s="12"/>
      <c r="J254" s="12"/>
      <c r="K254" s="12"/>
      <c r="L254" s="12"/>
      <c r="M254" s="12"/>
      <c r="N254" s="12"/>
      <c r="O254" s="12"/>
      <c r="P254" s="54">
        <f t="shared" si="21"/>
        <v>0</v>
      </c>
    </row>
    <row r="255" spans="1:16" x14ac:dyDescent="0.25">
      <c r="A255" s="527"/>
      <c r="B255" s="530"/>
      <c r="C255" s="110">
        <v>12</v>
      </c>
      <c r="D255" s="12"/>
      <c r="E255" s="12"/>
      <c r="F255" s="12"/>
      <c r="G255" s="12"/>
      <c r="H255" s="12"/>
      <c r="I255" s="12"/>
      <c r="J255" s="12"/>
      <c r="K255" s="12"/>
      <c r="L255" s="12"/>
      <c r="M255" s="12"/>
      <c r="N255" s="12"/>
      <c r="O255" s="12"/>
      <c r="P255" s="54">
        <f t="shared" si="21"/>
        <v>0</v>
      </c>
    </row>
    <row r="256" spans="1:16" x14ac:dyDescent="0.25">
      <c r="A256" s="527"/>
      <c r="B256" s="530"/>
      <c r="C256" s="110">
        <v>13</v>
      </c>
      <c r="D256" s="12"/>
      <c r="E256" s="12"/>
      <c r="F256" s="12"/>
      <c r="G256" s="12"/>
      <c r="H256" s="12"/>
      <c r="I256" s="12"/>
      <c r="J256" s="12"/>
      <c r="K256" s="12"/>
      <c r="L256" s="12"/>
      <c r="M256" s="12"/>
      <c r="N256" s="12"/>
      <c r="O256" s="12"/>
      <c r="P256" s="54">
        <f t="shared" si="21"/>
        <v>0</v>
      </c>
    </row>
    <row r="257" spans="1:16" x14ac:dyDescent="0.25">
      <c r="A257" s="527"/>
      <c r="B257" s="530"/>
      <c r="C257" s="110">
        <v>14</v>
      </c>
      <c r="D257" s="12"/>
      <c r="E257" s="12"/>
      <c r="F257" s="12"/>
      <c r="G257" s="12"/>
      <c r="H257" s="12"/>
      <c r="I257" s="12"/>
      <c r="J257" s="12"/>
      <c r="K257" s="12"/>
      <c r="L257" s="12"/>
      <c r="M257" s="12"/>
      <c r="N257" s="12"/>
      <c r="O257" s="12"/>
      <c r="P257" s="54">
        <f t="shared" si="21"/>
        <v>0</v>
      </c>
    </row>
    <row r="258" spans="1:16" x14ac:dyDescent="0.25">
      <c r="A258" s="527"/>
      <c r="B258" s="530"/>
      <c r="C258" s="110">
        <v>15</v>
      </c>
      <c r="D258" s="12"/>
      <c r="E258" s="12"/>
      <c r="F258" s="12"/>
      <c r="G258" s="12"/>
      <c r="H258" s="12"/>
      <c r="I258" s="12"/>
      <c r="J258" s="12"/>
      <c r="K258" s="12"/>
      <c r="L258" s="12"/>
      <c r="M258" s="12"/>
      <c r="N258" s="12"/>
      <c r="O258" s="12"/>
      <c r="P258" s="54">
        <f t="shared" si="21"/>
        <v>0</v>
      </c>
    </row>
    <row r="259" spans="1:16" x14ac:dyDescent="0.25">
      <c r="A259" s="527"/>
      <c r="B259" s="530"/>
      <c r="C259" s="110">
        <v>16</v>
      </c>
      <c r="D259" s="12"/>
      <c r="E259" s="12"/>
      <c r="F259" s="12"/>
      <c r="G259" s="12"/>
      <c r="H259" s="12"/>
      <c r="I259" s="12"/>
      <c r="J259" s="12"/>
      <c r="K259" s="12"/>
      <c r="L259" s="12"/>
      <c r="M259" s="12"/>
      <c r="N259" s="12"/>
      <c r="O259" s="12"/>
      <c r="P259" s="54">
        <f t="shared" si="21"/>
        <v>0</v>
      </c>
    </row>
    <row r="260" spans="1:16" x14ac:dyDescent="0.25">
      <c r="A260" s="527"/>
      <c r="B260" s="530"/>
      <c r="C260" s="110">
        <v>17</v>
      </c>
      <c r="D260" s="12"/>
      <c r="E260" s="12"/>
      <c r="F260" s="12"/>
      <c r="G260" s="12"/>
      <c r="H260" s="12"/>
      <c r="I260" s="12"/>
      <c r="J260" s="12"/>
      <c r="K260" s="12"/>
      <c r="L260" s="12"/>
      <c r="M260" s="12"/>
      <c r="N260" s="12"/>
      <c r="O260" s="12"/>
      <c r="P260" s="54">
        <f t="shared" si="21"/>
        <v>0</v>
      </c>
    </row>
    <row r="261" spans="1:16" x14ac:dyDescent="0.25">
      <c r="A261" s="527"/>
      <c r="B261" s="530"/>
      <c r="C261" s="110">
        <v>25</v>
      </c>
      <c r="D261" s="66"/>
      <c r="E261" s="12"/>
      <c r="F261" s="12"/>
      <c r="G261" s="12"/>
      <c r="H261" s="12"/>
      <c r="I261" s="12"/>
      <c r="J261" s="12"/>
      <c r="K261" s="12"/>
      <c r="L261" s="12"/>
      <c r="M261" s="12"/>
      <c r="N261" s="12"/>
      <c r="O261" s="12"/>
      <c r="P261" s="54">
        <f t="shared" si="21"/>
        <v>0</v>
      </c>
    </row>
    <row r="262" spans="1:16" x14ac:dyDescent="0.25">
      <c r="A262" s="527"/>
      <c r="B262" s="530"/>
      <c r="C262" s="110">
        <v>26</v>
      </c>
      <c r="D262" s="66"/>
      <c r="E262" s="12"/>
      <c r="F262" s="12"/>
      <c r="G262" s="12"/>
      <c r="H262" s="12"/>
      <c r="I262" s="12"/>
      <c r="J262" s="12"/>
      <c r="K262" s="12"/>
      <c r="L262" s="12"/>
      <c r="M262" s="12"/>
      <c r="N262" s="12"/>
      <c r="O262" s="12"/>
      <c r="P262" s="54">
        <f t="shared" si="21"/>
        <v>0</v>
      </c>
    </row>
    <row r="263" spans="1:16" x14ac:dyDescent="0.25">
      <c r="A263" s="527"/>
      <c r="B263" s="531"/>
      <c r="C263" s="110">
        <v>27</v>
      </c>
      <c r="D263" s="66"/>
      <c r="E263" s="12"/>
      <c r="F263" s="12"/>
      <c r="G263" s="12"/>
      <c r="H263" s="12"/>
      <c r="I263" s="12"/>
      <c r="J263" s="12"/>
      <c r="K263" s="12"/>
      <c r="L263" s="12"/>
      <c r="M263" s="12"/>
      <c r="N263" s="12"/>
      <c r="O263" s="12"/>
      <c r="P263" s="54">
        <f t="shared" si="21"/>
        <v>0</v>
      </c>
    </row>
    <row r="264" spans="1:16" x14ac:dyDescent="0.25">
      <c r="A264" s="75">
        <v>2000</v>
      </c>
      <c r="B264" s="544" t="s">
        <v>2211</v>
      </c>
      <c r="C264" s="545"/>
      <c r="D264" s="67">
        <f t="shared" ref="D264:P264" si="22">D265+D346+D377+D387+D478+D549+D570+D621+D652</f>
        <v>1412400</v>
      </c>
      <c r="E264" s="68">
        <f t="shared" si="22"/>
        <v>1540400</v>
      </c>
      <c r="F264" s="68">
        <f t="shared" si="22"/>
        <v>1665400</v>
      </c>
      <c r="G264" s="68">
        <f t="shared" si="22"/>
        <v>1580400</v>
      </c>
      <c r="H264" s="68">
        <f t="shared" si="22"/>
        <v>1540400</v>
      </c>
      <c r="I264" s="68">
        <f t="shared" si="22"/>
        <v>1540400</v>
      </c>
      <c r="J264" s="68">
        <f t="shared" si="22"/>
        <v>1540400</v>
      </c>
      <c r="K264" s="68">
        <f t="shared" si="22"/>
        <v>1540400</v>
      </c>
      <c r="L264" s="68">
        <f t="shared" si="22"/>
        <v>1540400</v>
      </c>
      <c r="M264" s="68">
        <f t="shared" si="22"/>
        <v>1540400</v>
      </c>
      <c r="N264" s="68">
        <f t="shared" si="22"/>
        <v>1525400</v>
      </c>
      <c r="O264" s="68">
        <f t="shared" si="22"/>
        <v>975400</v>
      </c>
      <c r="P264" s="69">
        <f t="shared" si="22"/>
        <v>17941800</v>
      </c>
    </row>
    <row r="265" spans="1:16" ht="30" customHeight="1" x14ac:dyDescent="0.25">
      <c r="A265" s="62">
        <v>2100</v>
      </c>
      <c r="B265" s="532" t="s">
        <v>2212</v>
      </c>
      <c r="C265" s="533"/>
      <c r="D265" s="70">
        <f>SUM(D266:D345)</f>
        <v>38000</v>
      </c>
      <c r="E265" s="70">
        <f t="shared" ref="E265:O265" si="23">SUM(E266:E345)</f>
        <v>38000</v>
      </c>
      <c r="F265" s="70">
        <f t="shared" si="23"/>
        <v>43000</v>
      </c>
      <c r="G265" s="70">
        <f t="shared" si="23"/>
        <v>38000</v>
      </c>
      <c r="H265" s="70">
        <f t="shared" si="23"/>
        <v>38000</v>
      </c>
      <c r="I265" s="70">
        <f t="shared" si="23"/>
        <v>38000</v>
      </c>
      <c r="J265" s="70">
        <f t="shared" si="23"/>
        <v>38000</v>
      </c>
      <c r="K265" s="70">
        <f t="shared" si="23"/>
        <v>38000</v>
      </c>
      <c r="L265" s="70">
        <f t="shared" si="23"/>
        <v>38000</v>
      </c>
      <c r="M265" s="70">
        <f t="shared" si="23"/>
        <v>38000</v>
      </c>
      <c r="N265" s="70">
        <f t="shared" si="23"/>
        <v>38000</v>
      </c>
      <c r="O265" s="70">
        <f t="shared" si="23"/>
        <v>38000</v>
      </c>
      <c r="P265" s="70">
        <f>SUM(P266:P345)</f>
        <v>461000</v>
      </c>
    </row>
    <row r="266" spans="1:16" x14ac:dyDescent="0.25">
      <c r="A266" s="526">
        <v>211</v>
      </c>
      <c r="B266" s="529" t="s">
        <v>2213</v>
      </c>
      <c r="C266" s="110">
        <v>11</v>
      </c>
      <c r="D266" s="12">
        <v>11000</v>
      </c>
      <c r="E266" s="12">
        <v>11000</v>
      </c>
      <c r="F266" s="12">
        <v>11000</v>
      </c>
      <c r="G266" s="12">
        <v>11000</v>
      </c>
      <c r="H266" s="12">
        <v>11000</v>
      </c>
      <c r="I266" s="12">
        <v>11000</v>
      </c>
      <c r="J266" s="12">
        <v>11000</v>
      </c>
      <c r="K266" s="12">
        <v>11000</v>
      </c>
      <c r="L266" s="12">
        <v>11000</v>
      </c>
      <c r="M266" s="12">
        <v>11000</v>
      </c>
      <c r="N266" s="12">
        <v>11000</v>
      </c>
      <c r="O266" s="12">
        <v>11000</v>
      </c>
      <c r="P266" s="55">
        <f>SUM(D266:O266)</f>
        <v>132000</v>
      </c>
    </row>
    <row r="267" spans="1:16" x14ac:dyDescent="0.25">
      <c r="A267" s="527"/>
      <c r="B267" s="530"/>
      <c r="C267" s="110">
        <v>12</v>
      </c>
      <c r="D267" s="12"/>
      <c r="E267" s="12"/>
      <c r="F267" s="12"/>
      <c r="G267" s="12"/>
      <c r="H267" s="12"/>
      <c r="I267" s="12"/>
      <c r="J267" s="12"/>
      <c r="K267" s="12"/>
      <c r="L267" s="12"/>
      <c r="M267" s="12"/>
      <c r="N267" s="12"/>
      <c r="O267" s="12"/>
      <c r="P267" s="55">
        <f t="shared" ref="P267:P330" si="24">SUM(D267:O267)</f>
        <v>0</v>
      </c>
    </row>
    <row r="268" spans="1:16" x14ac:dyDescent="0.25">
      <c r="A268" s="527"/>
      <c r="B268" s="530"/>
      <c r="C268" s="110">
        <v>13</v>
      </c>
      <c r="D268" s="12"/>
      <c r="E268" s="12"/>
      <c r="F268" s="12"/>
      <c r="G268" s="12"/>
      <c r="H268" s="12"/>
      <c r="I268" s="12"/>
      <c r="J268" s="12"/>
      <c r="K268" s="12"/>
      <c r="L268" s="12"/>
      <c r="M268" s="12"/>
      <c r="N268" s="12"/>
      <c r="O268" s="12"/>
      <c r="P268" s="55">
        <f t="shared" si="24"/>
        <v>0</v>
      </c>
    </row>
    <row r="269" spans="1:16" x14ac:dyDescent="0.25">
      <c r="A269" s="527"/>
      <c r="B269" s="530"/>
      <c r="C269" s="110">
        <v>14</v>
      </c>
      <c r="D269" s="12"/>
      <c r="E269" s="12"/>
      <c r="F269" s="12"/>
      <c r="G269" s="12"/>
      <c r="H269" s="12"/>
      <c r="I269" s="12"/>
      <c r="J269" s="12"/>
      <c r="K269" s="12"/>
      <c r="L269" s="12"/>
      <c r="M269" s="12"/>
      <c r="N269" s="12"/>
      <c r="O269" s="12"/>
      <c r="P269" s="55">
        <f t="shared" si="24"/>
        <v>0</v>
      </c>
    </row>
    <row r="270" spans="1:16" x14ac:dyDescent="0.25">
      <c r="A270" s="527"/>
      <c r="B270" s="530"/>
      <c r="C270" s="110">
        <v>15</v>
      </c>
      <c r="D270" s="12"/>
      <c r="E270" s="12"/>
      <c r="F270" s="12"/>
      <c r="G270" s="12"/>
      <c r="H270" s="12"/>
      <c r="I270" s="12"/>
      <c r="J270" s="12"/>
      <c r="K270" s="12"/>
      <c r="L270" s="12"/>
      <c r="M270" s="12"/>
      <c r="N270" s="12"/>
      <c r="O270" s="12"/>
      <c r="P270" s="55">
        <f t="shared" si="24"/>
        <v>0</v>
      </c>
    </row>
    <row r="271" spans="1:16" x14ac:dyDescent="0.25">
      <c r="A271" s="527"/>
      <c r="B271" s="530"/>
      <c r="C271" s="110">
        <v>16</v>
      </c>
      <c r="D271" s="12"/>
      <c r="E271" s="12"/>
      <c r="F271" s="12"/>
      <c r="G271" s="12"/>
      <c r="H271" s="12"/>
      <c r="I271" s="12"/>
      <c r="J271" s="12"/>
      <c r="K271" s="12"/>
      <c r="L271" s="12"/>
      <c r="M271" s="12"/>
      <c r="N271" s="12"/>
      <c r="O271" s="12"/>
      <c r="P271" s="55">
        <f t="shared" si="24"/>
        <v>0</v>
      </c>
    </row>
    <row r="272" spans="1:16" x14ac:dyDescent="0.25">
      <c r="A272" s="527"/>
      <c r="B272" s="530"/>
      <c r="C272" s="110">
        <v>17</v>
      </c>
      <c r="D272" s="12"/>
      <c r="E272" s="12"/>
      <c r="F272" s="12"/>
      <c r="G272" s="12"/>
      <c r="H272" s="12"/>
      <c r="I272" s="12"/>
      <c r="J272" s="12"/>
      <c r="K272" s="12"/>
      <c r="L272" s="12"/>
      <c r="M272" s="12"/>
      <c r="N272" s="12"/>
      <c r="O272" s="12"/>
      <c r="P272" s="55">
        <f t="shared" si="24"/>
        <v>0</v>
      </c>
    </row>
    <row r="273" spans="1:16" x14ac:dyDescent="0.25">
      <c r="A273" s="527"/>
      <c r="B273" s="530"/>
      <c r="C273" s="110">
        <v>25</v>
      </c>
      <c r="D273" s="12"/>
      <c r="E273" s="12"/>
      <c r="F273" s="12"/>
      <c r="G273" s="12"/>
      <c r="H273" s="12"/>
      <c r="I273" s="12"/>
      <c r="J273" s="12"/>
      <c r="K273" s="12"/>
      <c r="L273" s="12"/>
      <c r="M273" s="12"/>
      <c r="N273" s="12"/>
      <c r="O273" s="12"/>
      <c r="P273" s="55">
        <f t="shared" si="24"/>
        <v>0</v>
      </c>
    </row>
    <row r="274" spans="1:16" x14ac:dyDescent="0.25">
      <c r="A274" s="527"/>
      <c r="B274" s="530"/>
      <c r="C274" s="110">
        <v>26</v>
      </c>
      <c r="D274" s="12"/>
      <c r="E274" s="12"/>
      <c r="F274" s="12"/>
      <c r="G274" s="12"/>
      <c r="H274" s="12"/>
      <c r="I274" s="12"/>
      <c r="J274" s="12"/>
      <c r="K274" s="12"/>
      <c r="L274" s="12"/>
      <c r="M274" s="12"/>
      <c r="N274" s="12"/>
      <c r="O274" s="12"/>
      <c r="P274" s="55">
        <f t="shared" si="24"/>
        <v>0</v>
      </c>
    </row>
    <row r="275" spans="1:16" x14ac:dyDescent="0.25">
      <c r="A275" s="528"/>
      <c r="B275" s="531"/>
      <c r="C275" s="110">
        <v>27</v>
      </c>
      <c r="D275" s="12"/>
      <c r="E275" s="12"/>
      <c r="F275" s="12"/>
      <c r="G275" s="12"/>
      <c r="H275" s="12"/>
      <c r="I275" s="12"/>
      <c r="J275" s="12"/>
      <c r="K275" s="12"/>
      <c r="L275" s="12"/>
      <c r="M275" s="12"/>
      <c r="N275" s="12"/>
      <c r="O275" s="12"/>
      <c r="P275" s="55">
        <f t="shared" si="24"/>
        <v>0</v>
      </c>
    </row>
    <row r="276" spans="1:16" x14ac:dyDescent="0.25">
      <c r="A276" s="526">
        <v>212</v>
      </c>
      <c r="B276" s="529" t="s">
        <v>2214</v>
      </c>
      <c r="C276" s="110">
        <v>11</v>
      </c>
      <c r="D276" s="12">
        <v>5000</v>
      </c>
      <c r="E276" s="12">
        <v>5000</v>
      </c>
      <c r="F276" s="12">
        <v>5000</v>
      </c>
      <c r="G276" s="12">
        <v>5000</v>
      </c>
      <c r="H276" s="12">
        <v>5000</v>
      </c>
      <c r="I276" s="12">
        <v>5000</v>
      </c>
      <c r="J276" s="12">
        <v>5000</v>
      </c>
      <c r="K276" s="12">
        <v>5000</v>
      </c>
      <c r="L276" s="12">
        <v>5000</v>
      </c>
      <c r="M276" s="12">
        <v>5000</v>
      </c>
      <c r="N276" s="12">
        <v>5000</v>
      </c>
      <c r="O276" s="12">
        <v>5000</v>
      </c>
      <c r="P276" s="55">
        <f t="shared" si="24"/>
        <v>60000</v>
      </c>
    </row>
    <row r="277" spans="1:16" x14ac:dyDescent="0.25">
      <c r="A277" s="527"/>
      <c r="B277" s="530"/>
      <c r="C277" s="110">
        <v>12</v>
      </c>
      <c r="D277" s="12"/>
      <c r="E277" s="12"/>
      <c r="F277" s="12"/>
      <c r="G277" s="12"/>
      <c r="H277" s="12"/>
      <c r="I277" s="12"/>
      <c r="J277" s="12"/>
      <c r="K277" s="12"/>
      <c r="L277" s="12"/>
      <c r="M277" s="12"/>
      <c r="N277" s="12"/>
      <c r="O277" s="12"/>
      <c r="P277" s="55">
        <f t="shared" si="24"/>
        <v>0</v>
      </c>
    </row>
    <row r="278" spans="1:16" x14ac:dyDescent="0.25">
      <c r="A278" s="527"/>
      <c r="B278" s="530"/>
      <c r="C278" s="110">
        <v>13</v>
      </c>
      <c r="D278" s="12"/>
      <c r="E278" s="12"/>
      <c r="F278" s="12"/>
      <c r="G278" s="12"/>
      <c r="H278" s="12"/>
      <c r="I278" s="12"/>
      <c r="J278" s="12"/>
      <c r="K278" s="12"/>
      <c r="L278" s="12"/>
      <c r="M278" s="12"/>
      <c r="N278" s="12"/>
      <c r="O278" s="12"/>
      <c r="P278" s="55">
        <f t="shared" si="24"/>
        <v>0</v>
      </c>
    </row>
    <row r="279" spans="1:16" x14ac:dyDescent="0.25">
      <c r="A279" s="527"/>
      <c r="B279" s="530"/>
      <c r="C279" s="110">
        <v>14</v>
      </c>
      <c r="D279" s="12"/>
      <c r="E279" s="12"/>
      <c r="F279" s="12"/>
      <c r="G279" s="12"/>
      <c r="H279" s="12"/>
      <c r="I279" s="12"/>
      <c r="J279" s="12"/>
      <c r="K279" s="12"/>
      <c r="L279" s="12"/>
      <c r="M279" s="12"/>
      <c r="N279" s="12"/>
      <c r="O279" s="12"/>
      <c r="P279" s="55">
        <f t="shared" si="24"/>
        <v>0</v>
      </c>
    </row>
    <row r="280" spans="1:16" x14ac:dyDescent="0.25">
      <c r="A280" s="527"/>
      <c r="B280" s="530"/>
      <c r="C280" s="110">
        <v>15</v>
      </c>
      <c r="D280" s="12"/>
      <c r="E280" s="12"/>
      <c r="F280" s="12"/>
      <c r="G280" s="12"/>
      <c r="H280" s="12"/>
      <c r="I280" s="12"/>
      <c r="J280" s="12"/>
      <c r="K280" s="12"/>
      <c r="L280" s="12"/>
      <c r="M280" s="12"/>
      <c r="N280" s="12"/>
      <c r="O280" s="12"/>
      <c r="P280" s="55">
        <f t="shared" si="24"/>
        <v>0</v>
      </c>
    </row>
    <row r="281" spans="1:16" x14ac:dyDescent="0.25">
      <c r="A281" s="527"/>
      <c r="B281" s="530"/>
      <c r="C281" s="110">
        <v>16</v>
      </c>
      <c r="D281" s="12"/>
      <c r="E281" s="12"/>
      <c r="F281" s="12"/>
      <c r="G281" s="12"/>
      <c r="H281" s="12"/>
      <c r="I281" s="12"/>
      <c r="J281" s="12"/>
      <c r="K281" s="12"/>
      <c r="L281" s="12"/>
      <c r="M281" s="12"/>
      <c r="N281" s="12"/>
      <c r="O281" s="12"/>
      <c r="P281" s="55">
        <f t="shared" si="24"/>
        <v>0</v>
      </c>
    </row>
    <row r="282" spans="1:16" x14ac:dyDescent="0.25">
      <c r="A282" s="527"/>
      <c r="B282" s="530"/>
      <c r="C282" s="110">
        <v>17</v>
      </c>
      <c r="D282" s="12"/>
      <c r="E282" s="12"/>
      <c r="F282" s="12"/>
      <c r="G282" s="12"/>
      <c r="H282" s="12"/>
      <c r="I282" s="12"/>
      <c r="J282" s="12"/>
      <c r="K282" s="12"/>
      <c r="L282" s="12"/>
      <c r="M282" s="12"/>
      <c r="N282" s="12"/>
      <c r="O282" s="12"/>
      <c r="P282" s="55">
        <f t="shared" si="24"/>
        <v>0</v>
      </c>
    </row>
    <row r="283" spans="1:16" x14ac:dyDescent="0.25">
      <c r="A283" s="527"/>
      <c r="B283" s="530"/>
      <c r="C283" s="110">
        <v>25</v>
      </c>
      <c r="D283" s="12"/>
      <c r="E283" s="12"/>
      <c r="F283" s="12"/>
      <c r="G283" s="12"/>
      <c r="H283" s="12"/>
      <c r="I283" s="12"/>
      <c r="J283" s="12"/>
      <c r="K283" s="12"/>
      <c r="L283" s="12"/>
      <c r="M283" s="12"/>
      <c r="N283" s="12"/>
      <c r="O283" s="12"/>
      <c r="P283" s="55">
        <f t="shared" si="24"/>
        <v>0</v>
      </c>
    </row>
    <row r="284" spans="1:16" x14ac:dyDescent="0.25">
      <c r="A284" s="527"/>
      <c r="B284" s="530"/>
      <c r="C284" s="110">
        <v>26</v>
      </c>
      <c r="D284" s="12"/>
      <c r="E284" s="12"/>
      <c r="F284" s="12"/>
      <c r="G284" s="12"/>
      <c r="H284" s="12"/>
      <c r="I284" s="12"/>
      <c r="J284" s="12"/>
      <c r="K284" s="12"/>
      <c r="L284" s="12"/>
      <c r="M284" s="12"/>
      <c r="N284" s="12"/>
      <c r="O284" s="12"/>
      <c r="P284" s="55">
        <f t="shared" si="24"/>
        <v>0</v>
      </c>
    </row>
    <row r="285" spans="1:16" x14ac:dyDescent="0.25">
      <c r="A285" s="528"/>
      <c r="B285" s="531"/>
      <c r="C285" s="110">
        <v>27</v>
      </c>
      <c r="D285" s="12"/>
      <c r="E285" s="12"/>
      <c r="F285" s="12"/>
      <c r="G285" s="12"/>
      <c r="H285" s="12"/>
      <c r="I285" s="12"/>
      <c r="J285" s="12"/>
      <c r="K285" s="12"/>
      <c r="L285" s="12"/>
      <c r="M285" s="12"/>
      <c r="N285" s="12"/>
      <c r="O285" s="12"/>
      <c r="P285" s="55">
        <f t="shared" si="24"/>
        <v>0</v>
      </c>
    </row>
    <row r="286" spans="1:16" x14ac:dyDescent="0.25">
      <c r="A286" s="526">
        <v>213</v>
      </c>
      <c r="B286" s="529" t="s">
        <v>2215</v>
      </c>
      <c r="C286" s="110">
        <v>11</v>
      </c>
      <c r="D286" s="12"/>
      <c r="E286" s="12"/>
      <c r="F286" s="12"/>
      <c r="G286" s="12"/>
      <c r="H286" s="12"/>
      <c r="I286" s="12"/>
      <c r="J286" s="12"/>
      <c r="K286" s="12"/>
      <c r="L286" s="12"/>
      <c r="M286" s="12"/>
      <c r="N286" s="12"/>
      <c r="O286" s="12"/>
      <c r="P286" s="55">
        <f t="shared" si="24"/>
        <v>0</v>
      </c>
    </row>
    <row r="287" spans="1:16" x14ac:dyDescent="0.25">
      <c r="A287" s="527"/>
      <c r="B287" s="530"/>
      <c r="C287" s="110">
        <v>12</v>
      </c>
      <c r="D287" s="12"/>
      <c r="E287" s="12"/>
      <c r="F287" s="12"/>
      <c r="G287" s="12"/>
      <c r="H287" s="12"/>
      <c r="I287" s="12"/>
      <c r="J287" s="12"/>
      <c r="K287" s="12"/>
      <c r="L287" s="12"/>
      <c r="M287" s="12"/>
      <c r="N287" s="12"/>
      <c r="O287" s="12"/>
      <c r="P287" s="55">
        <f t="shared" si="24"/>
        <v>0</v>
      </c>
    </row>
    <row r="288" spans="1:16" x14ac:dyDescent="0.25">
      <c r="A288" s="527"/>
      <c r="B288" s="530"/>
      <c r="C288" s="110">
        <v>13</v>
      </c>
      <c r="D288" s="12"/>
      <c r="E288" s="12"/>
      <c r="F288" s="12"/>
      <c r="G288" s="12"/>
      <c r="H288" s="12"/>
      <c r="I288" s="12"/>
      <c r="J288" s="12"/>
      <c r="K288" s="12"/>
      <c r="L288" s="12"/>
      <c r="M288" s="12"/>
      <c r="N288" s="12"/>
      <c r="O288" s="12"/>
      <c r="P288" s="55">
        <f t="shared" si="24"/>
        <v>0</v>
      </c>
    </row>
    <row r="289" spans="1:16" x14ac:dyDescent="0.25">
      <c r="A289" s="527"/>
      <c r="B289" s="530"/>
      <c r="C289" s="110">
        <v>14</v>
      </c>
      <c r="D289" s="12"/>
      <c r="E289" s="12"/>
      <c r="F289" s="12"/>
      <c r="G289" s="12"/>
      <c r="H289" s="12"/>
      <c r="I289" s="12"/>
      <c r="J289" s="12"/>
      <c r="K289" s="12"/>
      <c r="L289" s="12"/>
      <c r="M289" s="12"/>
      <c r="N289" s="12"/>
      <c r="O289" s="12"/>
      <c r="P289" s="55">
        <f t="shared" si="24"/>
        <v>0</v>
      </c>
    </row>
    <row r="290" spans="1:16" x14ac:dyDescent="0.25">
      <c r="A290" s="527"/>
      <c r="B290" s="530"/>
      <c r="C290" s="110">
        <v>15</v>
      </c>
      <c r="D290" s="12"/>
      <c r="E290" s="12"/>
      <c r="F290" s="12"/>
      <c r="G290" s="12"/>
      <c r="H290" s="12"/>
      <c r="I290" s="12"/>
      <c r="J290" s="12"/>
      <c r="K290" s="12"/>
      <c r="L290" s="12"/>
      <c r="M290" s="12"/>
      <c r="N290" s="12"/>
      <c r="O290" s="12"/>
      <c r="P290" s="55">
        <f t="shared" si="24"/>
        <v>0</v>
      </c>
    </row>
    <row r="291" spans="1:16" x14ac:dyDescent="0.25">
      <c r="A291" s="527"/>
      <c r="B291" s="530"/>
      <c r="C291" s="110">
        <v>16</v>
      </c>
      <c r="D291" s="12"/>
      <c r="E291" s="12"/>
      <c r="F291" s="12"/>
      <c r="G291" s="12"/>
      <c r="H291" s="12"/>
      <c r="I291" s="12"/>
      <c r="J291" s="12"/>
      <c r="K291" s="12"/>
      <c r="L291" s="12"/>
      <c r="M291" s="12"/>
      <c r="N291" s="12"/>
      <c r="O291" s="12"/>
      <c r="P291" s="55">
        <f t="shared" si="24"/>
        <v>0</v>
      </c>
    </row>
    <row r="292" spans="1:16" x14ac:dyDescent="0.25">
      <c r="A292" s="527"/>
      <c r="B292" s="530"/>
      <c r="C292" s="110">
        <v>17</v>
      </c>
      <c r="D292" s="12"/>
      <c r="E292" s="12"/>
      <c r="F292" s="12"/>
      <c r="G292" s="12"/>
      <c r="H292" s="12"/>
      <c r="I292" s="12"/>
      <c r="J292" s="12"/>
      <c r="K292" s="12"/>
      <c r="L292" s="12"/>
      <c r="M292" s="12"/>
      <c r="N292" s="12"/>
      <c r="O292" s="12"/>
      <c r="P292" s="55">
        <f t="shared" si="24"/>
        <v>0</v>
      </c>
    </row>
    <row r="293" spans="1:16" x14ac:dyDescent="0.25">
      <c r="A293" s="527"/>
      <c r="B293" s="530"/>
      <c r="C293" s="110">
        <v>25</v>
      </c>
      <c r="D293" s="12"/>
      <c r="E293" s="12"/>
      <c r="F293" s="12"/>
      <c r="G293" s="12"/>
      <c r="H293" s="12"/>
      <c r="I293" s="12"/>
      <c r="J293" s="12"/>
      <c r="K293" s="12"/>
      <c r="L293" s="12"/>
      <c r="M293" s="12"/>
      <c r="N293" s="12"/>
      <c r="O293" s="12"/>
      <c r="P293" s="55">
        <f t="shared" si="24"/>
        <v>0</v>
      </c>
    </row>
    <row r="294" spans="1:16" x14ac:dyDescent="0.25">
      <c r="A294" s="527"/>
      <c r="B294" s="530"/>
      <c r="C294" s="110">
        <v>26</v>
      </c>
      <c r="D294" s="12"/>
      <c r="E294" s="12"/>
      <c r="F294" s="12"/>
      <c r="G294" s="12"/>
      <c r="H294" s="12"/>
      <c r="I294" s="12"/>
      <c r="J294" s="12"/>
      <c r="K294" s="12"/>
      <c r="L294" s="12"/>
      <c r="M294" s="12"/>
      <c r="N294" s="12"/>
      <c r="O294" s="12"/>
      <c r="P294" s="55">
        <f t="shared" si="24"/>
        <v>0</v>
      </c>
    </row>
    <row r="295" spans="1:16" x14ac:dyDescent="0.25">
      <c r="A295" s="528"/>
      <c r="B295" s="531"/>
      <c r="C295" s="110">
        <v>27</v>
      </c>
      <c r="D295" s="12"/>
      <c r="E295" s="12"/>
      <c r="F295" s="12"/>
      <c r="G295" s="12"/>
      <c r="H295" s="12"/>
      <c r="I295" s="12"/>
      <c r="J295" s="12"/>
      <c r="K295" s="12"/>
      <c r="L295" s="12"/>
      <c r="M295" s="12"/>
      <c r="N295" s="12"/>
      <c r="O295" s="12"/>
      <c r="P295" s="55">
        <f t="shared" si="24"/>
        <v>0</v>
      </c>
    </row>
    <row r="296" spans="1:16" ht="15" customHeight="1" x14ac:dyDescent="0.25">
      <c r="A296" s="526">
        <v>214</v>
      </c>
      <c r="B296" s="529" t="s">
        <v>2216</v>
      </c>
      <c r="C296" s="110">
        <v>11</v>
      </c>
      <c r="D296" s="12"/>
      <c r="E296" s="12"/>
      <c r="F296" s="12"/>
      <c r="G296" s="12"/>
      <c r="H296" s="12"/>
      <c r="I296" s="12"/>
      <c r="J296" s="12"/>
      <c r="K296" s="12"/>
      <c r="L296" s="12"/>
      <c r="M296" s="12"/>
      <c r="N296" s="12"/>
      <c r="O296" s="12"/>
      <c r="P296" s="55">
        <f t="shared" si="24"/>
        <v>0</v>
      </c>
    </row>
    <row r="297" spans="1:16" x14ac:dyDescent="0.25">
      <c r="A297" s="527"/>
      <c r="B297" s="530"/>
      <c r="C297" s="110">
        <v>12</v>
      </c>
      <c r="D297" s="12"/>
      <c r="E297" s="12"/>
      <c r="F297" s="12"/>
      <c r="G297" s="12"/>
      <c r="H297" s="12"/>
      <c r="I297" s="12"/>
      <c r="J297" s="12"/>
      <c r="K297" s="12"/>
      <c r="L297" s="12"/>
      <c r="M297" s="12"/>
      <c r="N297" s="12"/>
      <c r="O297" s="12"/>
      <c r="P297" s="55">
        <f t="shared" si="24"/>
        <v>0</v>
      </c>
    </row>
    <row r="298" spans="1:16" x14ac:dyDescent="0.25">
      <c r="A298" s="527"/>
      <c r="B298" s="530"/>
      <c r="C298" s="110">
        <v>13</v>
      </c>
      <c r="D298" s="12"/>
      <c r="E298" s="12"/>
      <c r="F298" s="12"/>
      <c r="G298" s="12"/>
      <c r="H298" s="12"/>
      <c r="I298" s="12"/>
      <c r="J298" s="12"/>
      <c r="K298" s="12"/>
      <c r="L298" s="12"/>
      <c r="M298" s="12"/>
      <c r="N298" s="12"/>
      <c r="O298" s="12"/>
      <c r="P298" s="55">
        <f t="shared" si="24"/>
        <v>0</v>
      </c>
    </row>
    <row r="299" spans="1:16" x14ac:dyDescent="0.25">
      <c r="A299" s="527"/>
      <c r="B299" s="530"/>
      <c r="C299" s="110">
        <v>14</v>
      </c>
      <c r="D299" s="12"/>
      <c r="E299" s="12"/>
      <c r="F299" s="12"/>
      <c r="G299" s="12"/>
      <c r="H299" s="12"/>
      <c r="I299" s="12"/>
      <c r="J299" s="12"/>
      <c r="K299" s="12"/>
      <c r="L299" s="12"/>
      <c r="M299" s="12"/>
      <c r="N299" s="12"/>
      <c r="O299" s="12"/>
      <c r="P299" s="55">
        <f t="shared" si="24"/>
        <v>0</v>
      </c>
    </row>
    <row r="300" spans="1:16" x14ac:dyDescent="0.25">
      <c r="A300" s="527"/>
      <c r="B300" s="530"/>
      <c r="C300" s="110">
        <v>15</v>
      </c>
      <c r="D300" s="12"/>
      <c r="E300" s="12"/>
      <c r="F300" s="12">
        <v>5000</v>
      </c>
      <c r="G300" s="12"/>
      <c r="H300" s="12"/>
      <c r="I300" s="12"/>
      <c r="J300" s="12"/>
      <c r="K300" s="12"/>
      <c r="L300" s="12"/>
      <c r="M300" s="12"/>
      <c r="N300" s="12"/>
      <c r="O300" s="12"/>
      <c r="P300" s="55">
        <f t="shared" si="24"/>
        <v>5000</v>
      </c>
    </row>
    <row r="301" spans="1:16" x14ac:dyDescent="0.25">
      <c r="A301" s="527"/>
      <c r="B301" s="530"/>
      <c r="C301" s="110">
        <v>16</v>
      </c>
      <c r="D301" s="12"/>
      <c r="E301" s="12"/>
      <c r="F301" s="12"/>
      <c r="G301" s="12"/>
      <c r="H301" s="12"/>
      <c r="I301" s="12"/>
      <c r="J301" s="12"/>
      <c r="K301" s="12"/>
      <c r="L301" s="12"/>
      <c r="M301" s="12"/>
      <c r="N301" s="12"/>
      <c r="O301" s="12"/>
      <c r="P301" s="55">
        <f t="shared" si="24"/>
        <v>0</v>
      </c>
    </row>
    <row r="302" spans="1:16" x14ac:dyDescent="0.25">
      <c r="A302" s="527"/>
      <c r="B302" s="530"/>
      <c r="C302" s="110">
        <v>17</v>
      </c>
      <c r="D302" s="12"/>
      <c r="E302" s="12"/>
      <c r="F302" s="12"/>
      <c r="G302" s="12"/>
      <c r="H302" s="12"/>
      <c r="I302" s="12"/>
      <c r="J302" s="12"/>
      <c r="K302" s="12"/>
      <c r="L302" s="12"/>
      <c r="M302" s="12"/>
      <c r="N302" s="12"/>
      <c r="O302" s="12"/>
      <c r="P302" s="55">
        <f t="shared" si="24"/>
        <v>0</v>
      </c>
    </row>
    <row r="303" spans="1:16" x14ac:dyDescent="0.25">
      <c r="A303" s="527"/>
      <c r="B303" s="530"/>
      <c r="C303" s="110">
        <v>25</v>
      </c>
      <c r="D303" s="12"/>
      <c r="E303" s="12"/>
      <c r="F303" s="12"/>
      <c r="G303" s="12"/>
      <c r="H303" s="12"/>
      <c r="I303" s="12"/>
      <c r="J303" s="12"/>
      <c r="K303" s="12"/>
      <c r="L303" s="12"/>
      <c r="M303" s="12"/>
      <c r="N303" s="12"/>
      <c r="O303" s="12"/>
      <c r="P303" s="55">
        <f t="shared" si="24"/>
        <v>0</v>
      </c>
    </row>
    <row r="304" spans="1:16" x14ac:dyDescent="0.25">
      <c r="A304" s="527"/>
      <c r="B304" s="530"/>
      <c r="C304" s="110">
        <v>26</v>
      </c>
      <c r="D304" s="12"/>
      <c r="E304" s="12"/>
      <c r="F304" s="12"/>
      <c r="G304" s="12"/>
      <c r="H304" s="12"/>
      <c r="I304" s="12"/>
      <c r="J304" s="12"/>
      <c r="K304" s="12"/>
      <c r="L304" s="12"/>
      <c r="M304" s="12"/>
      <c r="N304" s="12"/>
      <c r="O304" s="12"/>
      <c r="P304" s="55">
        <f t="shared" si="24"/>
        <v>0</v>
      </c>
    </row>
    <row r="305" spans="1:16" x14ac:dyDescent="0.25">
      <c r="A305" s="528"/>
      <c r="B305" s="531"/>
      <c r="C305" s="110">
        <v>27</v>
      </c>
      <c r="D305" s="12"/>
      <c r="E305" s="12"/>
      <c r="F305" s="12"/>
      <c r="G305" s="12"/>
      <c r="H305" s="12"/>
      <c r="I305" s="12"/>
      <c r="J305" s="12"/>
      <c r="K305" s="12"/>
      <c r="L305" s="12"/>
      <c r="M305" s="12"/>
      <c r="N305" s="12"/>
      <c r="O305" s="12"/>
      <c r="P305" s="55">
        <f t="shared" si="24"/>
        <v>0</v>
      </c>
    </row>
    <row r="306" spans="1:16" x14ac:dyDescent="0.25">
      <c r="A306" s="526">
        <v>215</v>
      </c>
      <c r="B306" s="529" t="s">
        <v>2217</v>
      </c>
      <c r="C306" s="110">
        <v>11</v>
      </c>
      <c r="D306" s="12"/>
      <c r="E306" s="12"/>
      <c r="F306" s="12"/>
      <c r="G306" s="12"/>
      <c r="H306" s="12"/>
      <c r="I306" s="12"/>
      <c r="J306" s="12"/>
      <c r="K306" s="12"/>
      <c r="L306" s="12"/>
      <c r="M306" s="12"/>
      <c r="N306" s="12"/>
      <c r="O306" s="12"/>
      <c r="P306" s="55">
        <f t="shared" si="24"/>
        <v>0</v>
      </c>
    </row>
    <row r="307" spans="1:16" x14ac:dyDescent="0.25">
      <c r="A307" s="527"/>
      <c r="B307" s="530"/>
      <c r="C307" s="110">
        <v>12</v>
      </c>
      <c r="D307" s="12"/>
      <c r="E307" s="12"/>
      <c r="F307" s="12"/>
      <c r="G307" s="12"/>
      <c r="H307" s="12"/>
      <c r="I307" s="12"/>
      <c r="J307" s="12"/>
      <c r="K307" s="12"/>
      <c r="L307" s="12"/>
      <c r="M307" s="12"/>
      <c r="N307" s="12"/>
      <c r="O307" s="12"/>
      <c r="P307" s="55">
        <f t="shared" si="24"/>
        <v>0</v>
      </c>
    </row>
    <row r="308" spans="1:16" x14ac:dyDescent="0.25">
      <c r="A308" s="527"/>
      <c r="B308" s="530"/>
      <c r="C308" s="110">
        <v>13</v>
      </c>
      <c r="D308" s="12"/>
      <c r="E308" s="12"/>
      <c r="F308" s="12"/>
      <c r="G308" s="12"/>
      <c r="H308" s="12"/>
      <c r="I308" s="12"/>
      <c r="J308" s="12"/>
      <c r="K308" s="12"/>
      <c r="L308" s="12"/>
      <c r="M308" s="12"/>
      <c r="N308" s="12"/>
      <c r="O308" s="12"/>
      <c r="P308" s="55">
        <f t="shared" si="24"/>
        <v>0</v>
      </c>
    </row>
    <row r="309" spans="1:16" x14ac:dyDescent="0.25">
      <c r="A309" s="527"/>
      <c r="B309" s="530"/>
      <c r="C309" s="110">
        <v>14</v>
      </c>
      <c r="D309" s="12"/>
      <c r="E309" s="12"/>
      <c r="F309" s="12"/>
      <c r="G309" s="12"/>
      <c r="H309" s="12"/>
      <c r="I309" s="12"/>
      <c r="J309" s="12"/>
      <c r="K309" s="12"/>
      <c r="L309" s="12"/>
      <c r="M309" s="12"/>
      <c r="N309" s="12"/>
      <c r="O309" s="12"/>
      <c r="P309" s="55">
        <f t="shared" si="24"/>
        <v>0</v>
      </c>
    </row>
    <row r="310" spans="1:16" x14ac:dyDescent="0.25">
      <c r="A310" s="527"/>
      <c r="B310" s="530"/>
      <c r="C310" s="110">
        <v>15</v>
      </c>
      <c r="D310" s="12"/>
      <c r="E310" s="12"/>
      <c r="F310" s="12"/>
      <c r="G310" s="12"/>
      <c r="H310" s="12"/>
      <c r="I310" s="12"/>
      <c r="J310" s="12"/>
      <c r="K310" s="12"/>
      <c r="L310" s="12"/>
      <c r="M310" s="12"/>
      <c r="N310" s="12"/>
      <c r="O310" s="12"/>
      <c r="P310" s="55">
        <f t="shared" si="24"/>
        <v>0</v>
      </c>
    </row>
    <row r="311" spans="1:16" x14ac:dyDescent="0.25">
      <c r="A311" s="527"/>
      <c r="B311" s="530"/>
      <c r="C311" s="110">
        <v>16</v>
      </c>
      <c r="D311" s="12"/>
      <c r="E311" s="12"/>
      <c r="F311" s="12"/>
      <c r="G311" s="12"/>
      <c r="H311" s="12"/>
      <c r="I311" s="12"/>
      <c r="J311" s="12"/>
      <c r="K311" s="12"/>
      <c r="L311" s="12"/>
      <c r="M311" s="12"/>
      <c r="N311" s="12"/>
      <c r="O311" s="12"/>
      <c r="P311" s="55">
        <f t="shared" si="24"/>
        <v>0</v>
      </c>
    </row>
    <row r="312" spans="1:16" x14ac:dyDescent="0.25">
      <c r="A312" s="527"/>
      <c r="B312" s="530"/>
      <c r="C312" s="110">
        <v>17</v>
      </c>
      <c r="D312" s="12"/>
      <c r="E312" s="12"/>
      <c r="F312" s="12"/>
      <c r="G312" s="12"/>
      <c r="H312" s="12"/>
      <c r="I312" s="12"/>
      <c r="J312" s="12"/>
      <c r="K312" s="12"/>
      <c r="L312" s="12"/>
      <c r="M312" s="12"/>
      <c r="N312" s="12"/>
      <c r="O312" s="12"/>
      <c r="P312" s="55">
        <f t="shared" si="24"/>
        <v>0</v>
      </c>
    </row>
    <row r="313" spans="1:16" x14ac:dyDescent="0.25">
      <c r="A313" s="527"/>
      <c r="B313" s="530"/>
      <c r="C313" s="110">
        <v>25</v>
      </c>
      <c r="D313" s="12"/>
      <c r="E313" s="12"/>
      <c r="F313" s="12"/>
      <c r="G313" s="12"/>
      <c r="H313" s="12"/>
      <c r="I313" s="12"/>
      <c r="J313" s="12"/>
      <c r="K313" s="12"/>
      <c r="L313" s="12"/>
      <c r="M313" s="12"/>
      <c r="N313" s="12"/>
      <c r="O313" s="12"/>
      <c r="P313" s="55">
        <f t="shared" si="24"/>
        <v>0</v>
      </c>
    </row>
    <row r="314" spans="1:16" x14ac:dyDescent="0.25">
      <c r="A314" s="527"/>
      <c r="B314" s="530"/>
      <c r="C314" s="110">
        <v>26</v>
      </c>
      <c r="D314" s="12"/>
      <c r="E314" s="12"/>
      <c r="F314" s="12"/>
      <c r="G314" s="12"/>
      <c r="H314" s="12"/>
      <c r="I314" s="12"/>
      <c r="J314" s="12"/>
      <c r="K314" s="12"/>
      <c r="L314" s="12"/>
      <c r="M314" s="12"/>
      <c r="N314" s="12"/>
      <c r="O314" s="12"/>
      <c r="P314" s="55">
        <f t="shared" si="24"/>
        <v>0</v>
      </c>
    </row>
    <row r="315" spans="1:16" x14ac:dyDescent="0.25">
      <c r="A315" s="528"/>
      <c r="B315" s="531"/>
      <c r="C315" s="110">
        <v>27</v>
      </c>
      <c r="D315" s="12"/>
      <c r="E315" s="12"/>
      <c r="F315" s="12"/>
      <c r="G315" s="12"/>
      <c r="H315" s="12"/>
      <c r="I315" s="12"/>
      <c r="J315" s="12"/>
      <c r="K315" s="12"/>
      <c r="L315" s="12"/>
      <c r="M315" s="12"/>
      <c r="N315" s="12"/>
      <c r="O315" s="12"/>
      <c r="P315" s="55">
        <f t="shared" si="24"/>
        <v>0</v>
      </c>
    </row>
    <row r="316" spans="1:16" x14ac:dyDescent="0.25">
      <c r="A316" s="526">
        <v>216</v>
      </c>
      <c r="B316" s="529" t="s">
        <v>2218</v>
      </c>
      <c r="C316" s="110">
        <v>11</v>
      </c>
      <c r="D316" s="12">
        <v>22000</v>
      </c>
      <c r="E316" s="12">
        <v>22000</v>
      </c>
      <c r="F316" s="12">
        <v>22000</v>
      </c>
      <c r="G316" s="12">
        <v>22000</v>
      </c>
      <c r="H316" s="12">
        <v>22000</v>
      </c>
      <c r="I316" s="12">
        <v>22000</v>
      </c>
      <c r="J316" s="12">
        <v>22000</v>
      </c>
      <c r="K316" s="12">
        <v>22000</v>
      </c>
      <c r="L316" s="12">
        <v>22000</v>
      </c>
      <c r="M316" s="12">
        <v>22000</v>
      </c>
      <c r="N316" s="12">
        <v>22000</v>
      </c>
      <c r="O316" s="12">
        <v>22000</v>
      </c>
      <c r="P316" s="55">
        <f t="shared" si="24"/>
        <v>264000</v>
      </c>
    </row>
    <row r="317" spans="1:16" x14ac:dyDescent="0.25">
      <c r="A317" s="527"/>
      <c r="B317" s="530"/>
      <c r="C317" s="110">
        <v>12</v>
      </c>
      <c r="D317" s="12"/>
      <c r="E317" s="12"/>
      <c r="F317" s="12"/>
      <c r="G317" s="12"/>
      <c r="H317" s="12"/>
      <c r="I317" s="12"/>
      <c r="J317" s="12"/>
      <c r="K317" s="12"/>
      <c r="L317" s="12"/>
      <c r="M317" s="12"/>
      <c r="N317" s="12"/>
      <c r="O317" s="12"/>
      <c r="P317" s="55">
        <f t="shared" si="24"/>
        <v>0</v>
      </c>
    </row>
    <row r="318" spans="1:16" x14ac:dyDescent="0.25">
      <c r="A318" s="527"/>
      <c r="B318" s="530"/>
      <c r="C318" s="110">
        <v>13</v>
      </c>
      <c r="D318" s="12"/>
      <c r="E318" s="12"/>
      <c r="F318" s="12"/>
      <c r="G318" s="12"/>
      <c r="H318" s="12"/>
      <c r="I318" s="12"/>
      <c r="J318" s="12"/>
      <c r="K318" s="12"/>
      <c r="L318" s="12"/>
      <c r="M318" s="12"/>
      <c r="N318" s="12"/>
      <c r="O318" s="12"/>
      <c r="P318" s="55">
        <f t="shared" si="24"/>
        <v>0</v>
      </c>
    </row>
    <row r="319" spans="1:16" x14ac:dyDescent="0.25">
      <c r="A319" s="527"/>
      <c r="B319" s="530"/>
      <c r="C319" s="110">
        <v>14</v>
      </c>
      <c r="D319" s="12"/>
      <c r="E319" s="12"/>
      <c r="F319" s="12"/>
      <c r="G319" s="12"/>
      <c r="H319" s="12"/>
      <c r="I319" s="12"/>
      <c r="J319" s="12"/>
      <c r="K319" s="12"/>
      <c r="L319" s="12"/>
      <c r="M319" s="12"/>
      <c r="N319" s="12"/>
      <c r="O319" s="12"/>
      <c r="P319" s="55">
        <f t="shared" si="24"/>
        <v>0</v>
      </c>
    </row>
    <row r="320" spans="1:16" x14ac:dyDescent="0.25">
      <c r="A320" s="527"/>
      <c r="B320" s="530"/>
      <c r="C320" s="110">
        <v>15</v>
      </c>
      <c r="D320" s="12"/>
      <c r="E320" s="12"/>
      <c r="F320" s="12"/>
      <c r="G320" s="12"/>
      <c r="H320" s="12"/>
      <c r="I320" s="12"/>
      <c r="J320" s="12"/>
      <c r="K320" s="12"/>
      <c r="L320" s="12"/>
      <c r="M320" s="12"/>
      <c r="N320" s="12"/>
      <c r="O320" s="12"/>
      <c r="P320" s="55">
        <f t="shared" si="24"/>
        <v>0</v>
      </c>
    </row>
    <row r="321" spans="1:16" x14ac:dyDescent="0.25">
      <c r="A321" s="527"/>
      <c r="B321" s="530"/>
      <c r="C321" s="110">
        <v>16</v>
      </c>
      <c r="D321" s="12"/>
      <c r="E321" s="12"/>
      <c r="F321" s="12"/>
      <c r="G321" s="12"/>
      <c r="H321" s="12"/>
      <c r="I321" s="12"/>
      <c r="J321" s="12"/>
      <c r="K321" s="12"/>
      <c r="L321" s="12"/>
      <c r="M321" s="12"/>
      <c r="N321" s="12"/>
      <c r="O321" s="12"/>
      <c r="P321" s="55">
        <f t="shared" si="24"/>
        <v>0</v>
      </c>
    </row>
    <row r="322" spans="1:16" x14ac:dyDescent="0.25">
      <c r="A322" s="527"/>
      <c r="B322" s="530"/>
      <c r="C322" s="110">
        <v>17</v>
      </c>
      <c r="D322" s="12"/>
      <c r="E322" s="12"/>
      <c r="F322" s="12"/>
      <c r="G322" s="12"/>
      <c r="H322" s="12"/>
      <c r="I322" s="12"/>
      <c r="J322" s="12"/>
      <c r="K322" s="12"/>
      <c r="L322" s="12"/>
      <c r="M322" s="12"/>
      <c r="N322" s="12"/>
      <c r="O322" s="12"/>
      <c r="P322" s="55">
        <f t="shared" si="24"/>
        <v>0</v>
      </c>
    </row>
    <row r="323" spans="1:16" x14ac:dyDescent="0.25">
      <c r="A323" s="527"/>
      <c r="B323" s="530"/>
      <c r="C323" s="110">
        <v>25</v>
      </c>
      <c r="D323" s="12"/>
      <c r="E323" s="12"/>
      <c r="F323" s="12"/>
      <c r="G323" s="12"/>
      <c r="H323" s="12"/>
      <c r="I323" s="12"/>
      <c r="J323" s="12"/>
      <c r="K323" s="12"/>
      <c r="L323" s="12"/>
      <c r="M323" s="12"/>
      <c r="N323" s="12"/>
      <c r="O323" s="12"/>
      <c r="P323" s="55">
        <f t="shared" si="24"/>
        <v>0</v>
      </c>
    </row>
    <row r="324" spans="1:16" x14ac:dyDescent="0.25">
      <c r="A324" s="527"/>
      <c r="B324" s="530"/>
      <c r="C324" s="110">
        <v>26</v>
      </c>
      <c r="D324" s="12"/>
      <c r="E324" s="12"/>
      <c r="F324" s="12"/>
      <c r="G324" s="12"/>
      <c r="H324" s="12"/>
      <c r="I324" s="12"/>
      <c r="J324" s="12"/>
      <c r="K324" s="12"/>
      <c r="L324" s="12"/>
      <c r="M324" s="12"/>
      <c r="N324" s="12"/>
      <c r="O324" s="12"/>
      <c r="P324" s="55">
        <f t="shared" si="24"/>
        <v>0</v>
      </c>
    </row>
    <row r="325" spans="1:16" x14ac:dyDescent="0.25">
      <c r="A325" s="528"/>
      <c r="B325" s="531"/>
      <c r="C325" s="110">
        <v>27</v>
      </c>
      <c r="D325" s="12"/>
      <c r="E325" s="12"/>
      <c r="F325" s="12"/>
      <c r="G325" s="12"/>
      <c r="H325" s="12"/>
      <c r="I325" s="12"/>
      <c r="J325" s="12"/>
      <c r="K325" s="12"/>
      <c r="L325" s="12"/>
      <c r="M325" s="12"/>
      <c r="N325" s="12"/>
      <c r="O325" s="12"/>
      <c r="P325" s="55">
        <f t="shared" si="24"/>
        <v>0</v>
      </c>
    </row>
    <row r="326" spans="1:16" x14ac:dyDescent="0.25">
      <c r="A326" s="526">
        <v>217</v>
      </c>
      <c r="B326" s="529" t="s">
        <v>2219</v>
      </c>
      <c r="C326" s="110">
        <v>11</v>
      </c>
      <c r="D326" s="12"/>
      <c r="E326" s="12"/>
      <c r="F326" s="12"/>
      <c r="G326" s="12"/>
      <c r="H326" s="12"/>
      <c r="I326" s="12"/>
      <c r="J326" s="12"/>
      <c r="K326" s="12"/>
      <c r="L326" s="12"/>
      <c r="M326" s="12"/>
      <c r="N326" s="12"/>
      <c r="O326" s="12"/>
      <c r="P326" s="55">
        <f t="shared" si="24"/>
        <v>0</v>
      </c>
    </row>
    <row r="327" spans="1:16" x14ac:dyDescent="0.25">
      <c r="A327" s="527"/>
      <c r="B327" s="530"/>
      <c r="C327" s="110">
        <v>12</v>
      </c>
      <c r="D327" s="12"/>
      <c r="E327" s="12"/>
      <c r="F327" s="12"/>
      <c r="G327" s="12"/>
      <c r="H327" s="12"/>
      <c r="I327" s="12"/>
      <c r="J327" s="12"/>
      <c r="K327" s="12"/>
      <c r="L327" s="12"/>
      <c r="M327" s="12"/>
      <c r="N327" s="12"/>
      <c r="O327" s="12"/>
      <c r="P327" s="55">
        <f t="shared" si="24"/>
        <v>0</v>
      </c>
    </row>
    <row r="328" spans="1:16" x14ac:dyDescent="0.25">
      <c r="A328" s="527"/>
      <c r="B328" s="530"/>
      <c r="C328" s="110">
        <v>13</v>
      </c>
      <c r="D328" s="12"/>
      <c r="E328" s="12"/>
      <c r="F328" s="12"/>
      <c r="G328" s="12"/>
      <c r="H328" s="12"/>
      <c r="I328" s="12"/>
      <c r="J328" s="12"/>
      <c r="K328" s="12"/>
      <c r="L328" s="12"/>
      <c r="M328" s="12"/>
      <c r="N328" s="12"/>
      <c r="O328" s="12"/>
      <c r="P328" s="55">
        <f t="shared" si="24"/>
        <v>0</v>
      </c>
    </row>
    <row r="329" spans="1:16" x14ac:dyDescent="0.25">
      <c r="A329" s="527"/>
      <c r="B329" s="530"/>
      <c r="C329" s="110">
        <v>14</v>
      </c>
      <c r="D329" s="12"/>
      <c r="E329" s="12"/>
      <c r="F329" s="12"/>
      <c r="G329" s="12"/>
      <c r="H329" s="12"/>
      <c r="I329" s="12"/>
      <c r="J329" s="12"/>
      <c r="K329" s="12"/>
      <c r="L329" s="12"/>
      <c r="M329" s="12"/>
      <c r="N329" s="12"/>
      <c r="O329" s="12"/>
      <c r="P329" s="55">
        <f t="shared" si="24"/>
        <v>0</v>
      </c>
    </row>
    <row r="330" spans="1:16" x14ac:dyDescent="0.25">
      <c r="A330" s="527"/>
      <c r="B330" s="530"/>
      <c r="C330" s="110">
        <v>15</v>
      </c>
      <c r="D330" s="12"/>
      <c r="E330" s="12"/>
      <c r="F330" s="12"/>
      <c r="G330" s="12"/>
      <c r="H330" s="12"/>
      <c r="I330" s="12"/>
      <c r="J330" s="12"/>
      <c r="K330" s="12"/>
      <c r="L330" s="12"/>
      <c r="M330" s="12"/>
      <c r="N330" s="12"/>
      <c r="O330" s="12"/>
      <c r="P330" s="55">
        <f t="shared" si="24"/>
        <v>0</v>
      </c>
    </row>
    <row r="331" spans="1:16" x14ac:dyDescent="0.25">
      <c r="A331" s="527"/>
      <c r="B331" s="530"/>
      <c r="C331" s="110">
        <v>16</v>
      </c>
      <c r="D331" s="12"/>
      <c r="E331" s="12"/>
      <c r="F331" s="12"/>
      <c r="G331" s="12"/>
      <c r="H331" s="12"/>
      <c r="I331" s="12"/>
      <c r="J331" s="12"/>
      <c r="K331" s="12"/>
      <c r="L331" s="12"/>
      <c r="M331" s="12"/>
      <c r="N331" s="12"/>
      <c r="O331" s="12"/>
      <c r="P331" s="55">
        <f t="shared" ref="P331:P345" si="25">SUM(D331:O331)</f>
        <v>0</v>
      </c>
    </row>
    <row r="332" spans="1:16" x14ac:dyDescent="0.25">
      <c r="A332" s="527"/>
      <c r="B332" s="530"/>
      <c r="C332" s="110">
        <v>17</v>
      </c>
      <c r="D332" s="12"/>
      <c r="E332" s="12"/>
      <c r="F332" s="12"/>
      <c r="G332" s="12"/>
      <c r="H332" s="12"/>
      <c r="I332" s="12"/>
      <c r="J332" s="12"/>
      <c r="K332" s="12"/>
      <c r="L332" s="12"/>
      <c r="M332" s="12"/>
      <c r="N332" s="12"/>
      <c r="O332" s="12"/>
      <c r="P332" s="55">
        <f t="shared" si="25"/>
        <v>0</v>
      </c>
    </row>
    <row r="333" spans="1:16" x14ac:dyDescent="0.25">
      <c r="A333" s="527"/>
      <c r="B333" s="530"/>
      <c r="C333" s="110">
        <v>25</v>
      </c>
      <c r="D333" s="12"/>
      <c r="E333" s="12"/>
      <c r="F333" s="12"/>
      <c r="G333" s="12"/>
      <c r="H333" s="12"/>
      <c r="I333" s="12"/>
      <c r="J333" s="12"/>
      <c r="K333" s="12"/>
      <c r="L333" s="12"/>
      <c r="M333" s="12"/>
      <c r="N333" s="12"/>
      <c r="O333" s="12"/>
      <c r="P333" s="55">
        <f t="shared" si="25"/>
        <v>0</v>
      </c>
    </row>
    <row r="334" spans="1:16" x14ac:dyDescent="0.25">
      <c r="A334" s="527"/>
      <c r="B334" s="530"/>
      <c r="C334" s="110">
        <v>26</v>
      </c>
      <c r="D334" s="12"/>
      <c r="E334" s="12"/>
      <c r="F334" s="12"/>
      <c r="G334" s="12"/>
      <c r="H334" s="12"/>
      <c r="I334" s="12"/>
      <c r="J334" s="12"/>
      <c r="K334" s="12"/>
      <c r="L334" s="12"/>
      <c r="M334" s="12"/>
      <c r="N334" s="12"/>
      <c r="O334" s="12"/>
      <c r="P334" s="55">
        <f t="shared" si="25"/>
        <v>0</v>
      </c>
    </row>
    <row r="335" spans="1:16" x14ac:dyDescent="0.25">
      <c r="A335" s="528"/>
      <c r="B335" s="531"/>
      <c r="C335" s="110">
        <v>27</v>
      </c>
      <c r="D335" s="12"/>
      <c r="E335" s="12"/>
      <c r="F335" s="12"/>
      <c r="G335" s="12"/>
      <c r="H335" s="12"/>
      <c r="I335" s="12"/>
      <c r="J335" s="12"/>
      <c r="K335" s="12"/>
      <c r="L335" s="12"/>
      <c r="M335" s="12"/>
      <c r="N335" s="12"/>
      <c r="O335" s="12"/>
      <c r="P335" s="55">
        <f t="shared" si="25"/>
        <v>0</v>
      </c>
    </row>
    <row r="336" spans="1:16" x14ac:dyDescent="0.25">
      <c r="A336" s="526">
        <v>218</v>
      </c>
      <c r="B336" s="529" t="s">
        <v>2220</v>
      </c>
      <c r="C336" s="110">
        <v>11</v>
      </c>
      <c r="D336" s="12"/>
      <c r="E336" s="12"/>
      <c r="F336" s="12"/>
      <c r="G336" s="12"/>
      <c r="H336" s="12"/>
      <c r="I336" s="12"/>
      <c r="J336" s="12"/>
      <c r="K336" s="12"/>
      <c r="L336" s="12"/>
      <c r="M336" s="12"/>
      <c r="N336" s="12"/>
      <c r="O336" s="12"/>
      <c r="P336" s="55">
        <f t="shared" si="25"/>
        <v>0</v>
      </c>
    </row>
    <row r="337" spans="1:16" x14ac:dyDescent="0.25">
      <c r="A337" s="527"/>
      <c r="B337" s="530"/>
      <c r="C337" s="110">
        <v>12</v>
      </c>
      <c r="D337" s="12"/>
      <c r="E337" s="12"/>
      <c r="F337" s="12"/>
      <c r="G337" s="12"/>
      <c r="H337" s="12"/>
      <c r="I337" s="12"/>
      <c r="J337" s="12"/>
      <c r="K337" s="12"/>
      <c r="L337" s="12"/>
      <c r="M337" s="12"/>
      <c r="N337" s="12"/>
      <c r="O337" s="12"/>
      <c r="P337" s="55">
        <f t="shared" si="25"/>
        <v>0</v>
      </c>
    </row>
    <row r="338" spans="1:16" x14ac:dyDescent="0.25">
      <c r="A338" s="527"/>
      <c r="B338" s="530"/>
      <c r="C338" s="110">
        <v>13</v>
      </c>
      <c r="D338" s="12"/>
      <c r="E338" s="12"/>
      <c r="F338" s="12"/>
      <c r="G338" s="12"/>
      <c r="H338" s="12"/>
      <c r="I338" s="12"/>
      <c r="J338" s="12"/>
      <c r="K338" s="12"/>
      <c r="L338" s="12"/>
      <c r="M338" s="12"/>
      <c r="N338" s="12"/>
      <c r="O338" s="12"/>
      <c r="P338" s="55">
        <f t="shared" si="25"/>
        <v>0</v>
      </c>
    </row>
    <row r="339" spans="1:16" x14ac:dyDescent="0.25">
      <c r="A339" s="527"/>
      <c r="B339" s="530"/>
      <c r="C339" s="110">
        <v>14</v>
      </c>
      <c r="D339" s="12"/>
      <c r="E339" s="12"/>
      <c r="F339" s="12"/>
      <c r="G339" s="12"/>
      <c r="H339" s="12"/>
      <c r="I339" s="12"/>
      <c r="J339" s="12"/>
      <c r="K339" s="12"/>
      <c r="L339" s="12"/>
      <c r="M339" s="12"/>
      <c r="N339" s="12"/>
      <c r="O339" s="12"/>
      <c r="P339" s="55">
        <f t="shared" si="25"/>
        <v>0</v>
      </c>
    </row>
    <row r="340" spans="1:16" x14ac:dyDescent="0.25">
      <c r="A340" s="527"/>
      <c r="B340" s="530"/>
      <c r="C340" s="110">
        <v>15</v>
      </c>
      <c r="D340" s="12"/>
      <c r="E340" s="12"/>
      <c r="F340" s="12"/>
      <c r="G340" s="12"/>
      <c r="H340" s="12"/>
      <c r="I340" s="12"/>
      <c r="J340" s="12"/>
      <c r="K340" s="12"/>
      <c r="L340" s="12"/>
      <c r="M340" s="12"/>
      <c r="N340" s="12"/>
      <c r="O340" s="12"/>
      <c r="P340" s="55">
        <f t="shared" si="25"/>
        <v>0</v>
      </c>
    </row>
    <row r="341" spans="1:16" x14ac:dyDescent="0.25">
      <c r="A341" s="527"/>
      <c r="B341" s="530"/>
      <c r="C341" s="110">
        <v>16</v>
      </c>
      <c r="D341" s="12"/>
      <c r="E341" s="12"/>
      <c r="F341" s="12"/>
      <c r="G341" s="12"/>
      <c r="H341" s="12"/>
      <c r="I341" s="12"/>
      <c r="J341" s="12"/>
      <c r="K341" s="12"/>
      <c r="L341" s="12"/>
      <c r="M341" s="12"/>
      <c r="N341" s="12"/>
      <c r="O341" s="12"/>
      <c r="P341" s="55">
        <f t="shared" si="25"/>
        <v>0</v>
      </c>
    </row>
    <row r="342" spans="1:16" x14ac:dyDescent="0.25">
      <c r="A342" s="527"/>
      <c r="B342" s="530"/>
      <c r="C342" s="110">
        <v>17</v>
      </c>
      <c r="D342" s="12"/>
      <c r="E342" s="12"/>
      <c r="F342" s="12"/>
      <c r="G342" s="12"/>
      <c r="H342" s="12"/>
      <c r="I342" s="12"/>
      <c r="J342" s="12"/>
      <c r="K342" s="12"/>
      <c r="L342" s="12"/>
      <c r="M342" s="12"/>
      <c r="N342" s="12"/>
      <c r="O342" s="12"/>
      <c r="P342" s="55">
        <f t="shared" si="25"/>
        <v>0</v>
      </c>
    </row>
    <row r="343" spans="1:16" x14ac:dyDescent="0.25">
      <c r="A343" s="527"/>
      <c r="B343" s="530"/>
      <c r="C343" s="110">
        <v>25</v>
      </c>
      <c r="D343" s="66"/>
      <c r="E343" s="66"/>
      <c r="F343" s="66"/>
      <c r="G343" s="66"/>
      <c r="H343" s="66"/>
      <c r="I343" s="66"/>
      <c r="J343" s="66"/>
      <c r="K343" s="66"/>
      <c r="L343" s="66"/>
      <c r="M343" s="66"/>
      <c r="N343" s="66"/>
      <c r="O343" s="66"/>
      <c r="P343" s="55">
        <f t="shared" si="25"/>
        <v>0</v>
      </c>
    </row>
    <row r="344" spans="1:16" x14ac:dyDescent="0.25">
      <c r="A344" s="527"/>
      <c r="B344" s="530"/>
      <c r="C344" s="110">
        <v>26</v>
      </c>
      <c r="D344" s="66"/>
      <c r="E344" s="66"/>
      <c r="F344" s="66"/>
      <c r="G344" s="66"/>
      <c r="H344" s="66"/>
      <c r="I344" s="66"/>
      <c r="J344" s="66"/>
      <c r="K344" s="66"/>
      <c r="L344" s="66"/>
      <c r="M344" s="66"/>
      <c r="N344" s="66"/>
      <c r="O344" s="66"/>
      <c r="P344" s="55">
        <f t="shared" si="25"/>
        <v>0</v>
      </c>
    </row>
    <row r="345" spans="1:16" x14ac:dyDescent="0.25">
      <c r="A345" s="528"/>
      <c r="B345" s="531"/>
      <c r="C345" s="110">
        <v>27</v>
      </c>
      <c r="D345" s="66"/>
      <c r="E345" s="66"/>
      <c r="F345" s="66"/>
      <c r="G345" s="66"/>
      <c r="H345" s="66"/>
      <c r="I345" s="66"/>
      <c r="J345" s="66"/>
      <c r="K345" s="66"/>
      <c r="L345" s="66"/>
      <c r="M345" s="66"/>
      <c r="N345" s="66"/>
      <c r="O345" s="66"/>
      <c r="P345" s="55">
        <f t="shared" si="25"/>
        <v>0</v>
      </c>
    </row>
    <row r="346" spans="1:16" x14ac:dyDescent="0.25">
      <c r="A346" s="62">
        <v>2200</v>
      </c>
      <c r="B346" s="532" t="s">
        <v>2221</v>
      </c>
      <c r="C346" s="533"/>
      <c r="D346" s="72">
        <f>SUM(D347:D376)</f>
        <v>16000</v>
      </c>
      <c r="E346" s="72">
        <f t="shared" ref="E346:O346" si="26">SUM(E347:E376)</f>
        <v>16000</v>
      </c>
      <c r="F346" s="72">
        <f t="shared" si="26"/>
        <v>16000</v>
      </c>
      <c r="G346" s="72">
        <f t="shared" si="26"/>
        <v>16000</v>
      </c>
      <c r="H346" s="72">
        <f t="shared" si="26"/>
        <v>16000</v>
      </c>
      <c r="I346" s="72">
        <f t="shared" si="26"/>
        <v>16000</v>
      </c>
      <c r="J346" s="72">
        <f t="shared" si="26"/>
        <v>16000</v>
      </c>
      <c r="K346" s="72">
        <f t="shared" si="26"/>
        <v>16000</v>
      </c>
      <c r="L346" s="72">
        <f t="shared" si="26"/>
        <v>16000</v>
      </c>
      <c r="M346" s="72">
        <f t="shared" si="26"/>
        <v>16000</v>
      </c>
      <c r="N346" s="72">
        <f t="shared" si="26"/>
        <v>16000</v>
      </c>
      <c r="O346" s="72">
        <f t="shared" si="26"/>
        <v>16000</v>
      </c>
      <c r="P346" s="72">
        <f>SUM(P347:P376)</f>
        <v>192000</v>
      </c>
    </row>
    <row r="347" spans="1:16" x14ac:dyDescent="0.25">
      <c r="A347" s="526">
        <v>221</v>
      </c>
      <c r="B347" s="529" t="s">
        <v>2222</v>
      </c>
      <c r="C347" s="110">
        <v>11</v>
      </c>
      <c r="D347" s="12">
        <v>15000</v>
      </c>
      <c r="E347" s="12">
        <v>15000</v>
      </c>
      <c r="F347" s="12">
        <v>15000</v>
      </c>
      <c r="G347" s="12">
        <v>15000</v>
      </c>
      <c r="H347" s="12">
        <v>15000</v>
      </c>
      <c r="I347" s="12">
        <v>15000</v>
      </c>
      <c r="J347" s="12">
        <v>15000</v>
      </c>
      <c r="K347" s="12">
        <v>15000</v>
      </c>
      <c r="L347" s="12">
        <v>15000</v>
      </c>
      <c r="M347" s="12">
        <v>15000</v>
      </c>
      <c r="N347" s="12">
        <v>15000</v>
      </c>
      <c r="O347" s="12">
        <v>15000</v>
      </c>
      <c r="P347" s="55">
        <f>SUM(D347:O347)</f>
        <v>180000</v>
      </c>
    </row>
    <row r="348" spans="1:16" x14ac:dyDescent="0.25">
      <c r="A348" s="527"/>
      <c r="B348" s="530"/>
      <c r="C348" s="110">
        <v>12</v>
      </c>
      <c r="D348" s="12"/>
      <c r="E348" s="12"/>
      <c r="F348" s="12"/>
      <c r="G348" s="12"/>
      <c r="H348" s="12"/>
      <c r="I348" s="12"/>
      <c r="J348" s="12"/>
      <c r="K348" s="12"/>
      <c r="L348" s="12"/>
      <c r="M348" s="12"/>
      <c r="N348" s="12"/>
      <c r="O348" s="12"/>
      <c r="P348" s="55">
        <f t="shared" ref="P348:P376" si="27">SUM(D348:O348)</f>
        <v>0</v>
      </c>
    </row>
    <row r="349" spans="1:16" x14ac:dyDescent="0.25">
      <c r="A349" s="527"/>
      <c r="B349" s="530"/>
      <c r="C349" s="110">
        <v>13</v>
      </c>
      <c r="D349" s="12"/>
      <c r="E349" s="12"/>
      <c r="F349" s="12"/>
      <c r="G349" s="12"/>
      <c r="H349" s="12"/>
      <c r="I349" s="12"/>
      <c r="J349" s="12"/>
      <c r="K349" s="12"/>
      <c r="L349" s="12"/>
      <c r="M349" s="12"/>
      <c r="N349" s="12"/>
      <c r="O349" s="12"/>
      <c r="P349" s="55">
        <f t="shared" si="27"/>
        <v>0</v>
      </c>
    </row>
    <row r="350" spans="1:16" x14ac:dyDescent="0.25">
      <c r="A350" s="527"/>
      <c r="B350" s="530"/>
      <c r="C350" s="110">
        <v>14</v>
      </c>
      <c r="D350" s="12"/>
      <c r="E350" s="12"/>
      <c r="F350" s="12"/>
      <c r="G350" s="12"/>
      <c r="H350" s="12"/>
      <c r="I350" s="12"/>
      <c r="J350" s="12"/>
      <c r="K350" s="12"/>
      <c r="L350" s="12"/>
      <c r="M350" s="12"/>
      <c r="N350" s="12"/>
      <c r="O350" s="12"/>
      <c r="P350" s="55">
        <f t="shared" si="27"/>
        <v>0</v>
      </c>
    </row>
    <row r="351" spans="1:16" x14ac:dyDescent="0.25">
      <c r="A351" s="527"/>
      <c r="B351" s="530"/>
      <c r="C351" s="110">
        <v>15</v>
      </c>
      <c r="D351" s="12"/>
      <c r="E351" s="12"/>
      <c r="F351" s="12"/>
      <c r="G351" s="12"/>
      <c r="H351" s="12"/>
      <c r="I351" s="12"/>
      <c r="J351" s="12"/>
      <c r="K351" s="12"/>
      <c r="L351" s="12"/>
      <c r="M351" s="12"/>
      <c r="N351" s="12"/>
      <c r="O351" s="12"/>
      <c r="P351" s="55">
        <f t="shared" si="27"/>
        <v>0</v>
      </c>
    </row>
    <row r="352" spans="1:16" x14ac:dyDescent="0.25">
      <c r="A352" s="527"/>
      <c r="B352" s="530"/>
      <c r="C352" s="110">
        <v>16</v>
      </c>
      <c r="D352" s="12"/>
      <c r="E352" s="12"/>
      <c r="F352" s="12"/>
      <c r="G352" s="12"/>
      <c r="H352" s="12"/>
      <c r="I352" s="12"/>
      <c r="J352" s="12"/>
      <c r="K352" s="12"/>
      <c r="L352" s="12"/>
      <c r="M352" s="12"/>
      <c r="N352" s="12"/>
      <c r="O352" s="12"/>
      <c r="P352" s="55">
        <f t="shared" si="27"/>
        <v>0</v>
      </c>
    </row>
    <row r="353" spans="1:16" x14ac:dyDescent="0.25">
      <c r="A353" s="527"/>
      <c r="B353" s="530"/>
      <c r="C353" s="110">
        <v>17</v>
      </c>
      <c r="D353" s="12"/>
      <c r="E353" s="12"/>
      <c r="F353" s="12"/>
      <c r="G353" s="12"/>
      <c r="H353" s="12"/>
      <c r="I353" s="12"/>
      <c r="J353" s="12"/>
      <c r="K353" s="12"/>
      <c r="L353" s="12"/>
      <c r="M353" s="12"/>
      <c r="N353" s="12"/>
      <c r="O353" s="12"/>
      <c r="P353" s="55">
        <f t="shared" si="27"/>
        <v>0</v>
      </c>
    </row>
    <row r="354" spans="1:16" x14ac:dyDescent="0.25">
      <c r="A354" s="527"/>
      <c r="B354" s="530"/>
      <c r="C354" s="110">
        <v>25</v>
      </c>
      <c r="D354" s="12"/>
      <c r="E354" s="12"/>
      <c r="F354" s="12"/>
      <c r="G354" s="12"/>
      <c r="H354" s="12"/>
      <c r="I354" s="12"/>
      <c r="J354" s="12"/>
      <c r="K354" s="12"/>
      <c r="L354" s="12"/>
      <c r="M354" s="12"/>
      <c r="N354" s="12"/>
      <c r="O354" s="12"/>
      <c r="P354" s="55">
        <f t="shared" si="27"/>
        <v>0</v>
      </c>
    </row>
    <row r="355" spans="1:16" x14ac:dyDescent="0.25">
      <c r="A355" s="527"/>
      <c r="B355" s="530"/>
      <c r="C355" s="110">
        <v>26</v>
      </c>
      <c r="D355" s="12"/>
      <c r="E355" s="12"/>
      <c r="F355" s="12"/>
      <c r="G355" s="12"/>
      <c r="H355" s="12"/>
      <c r="I355" s="12"/>
      <c r="J355" s="12"/>
      <c r="K355" s="12"/>
      <c r="L355" s="12"/>
      <c r="M355" s="12"/>
      <c r="N355" s="12"/>
      <c r="O355" s="12"/>
      <c r="P355" s="55">
        <f t="shared" si="27"/>
        <v>0</v>
      </c>
    </row>
    <row r="356" spans="1:16" x14ac:dyDescent="0.25">
      <c r="A356" s="528"/>
      <c r="B356" s="531"/>
      <c r="C356" s="110">
        <v>27</v>
      </c>
      <c r="D356" s="12"/>
      <c r="E356" s="12"/>
      <c r="F356" s="12"/>
      <c r="G356" s="12"/>
      <c r="H356" s="12"/>
      <c r="I356" s="12"/>
      <c r="J356" s="12"/>
      <c r="K356" s="12"/>
      <c r="L356" s="12"/>
      <c r="M356" s="12"/>
      <c r="N356" s="12"/>
      <c r="O356" s="12"/>
      <c r="P356" s="55">
        <f t="shared" si="27"/>
        <v>0</v>
      </c>
    </row>
    <row r="357" spans="1:16" x14ac:dyDescent="0.25">
      <c r="A357" s="526">
        <v>222</v>
      </c>
      <c r="B357" s="529" t="s">
        <v>2223</v>
      </c>
      <c r="C357" s="110">
        <v>11</v>
      </c>
      <c r="D357" s="12"/>
      <c r="E357" s="12"/>
      <c r="F357" s="12"/>
      <c r="G357" s="12"/>
      <c r="H357" s="12"/>
      <c r="I357" s="12"/>
      <c r="J357" s="12"/>
      <c r="K357" s="12"/>
      <c r="L357" s="12"/>
      <c r="M357" s="12"/>
      <c r="N357" s="12"/>
      <c r="O357" s="12"/>
      <c r="P357" s="55">
        <f t="shared" si="27"/>
        <v>0</v>
      </c>
    </row>
    <row r="358" spans="1:16" x14ac:dyDescent="0.25">
      <c r="A358" s="527"/>
      <c r="B358" s="530"/>
      <c r="C358" s="110">
        <v>12</v>
      </c>
      <c r="D358" s="12"/>
      <c r="E358" s="12"/>
      <c r="F358" s="12"/>
      <c r="G358" s="12"/>
      <c r="H358" s="12"/>
      <c r="I358" s="12"/>
      <c r="J358" s="12"/>
      <c r="K358" s="12"/>
      <c r="L358" s="12"/>
      <c r="M358" s="12"/>
      <c r="N358" s="12"/>
      <c r="O358" s="12"/>
      <c r="P358" s="55">
        <f t="shared" si="27"/>
        <v>0</v>
      </c>
    </row>
    <row r="359" spans="1:16" x14ac:dyDescent="0.25">
      <c r="A359" s="527"/>
      <c r="B359" s="530"/>
      <c r="C359" s="110">
        <v>13</v>
      </c>
      <c r="D359" s="12"/>
      <c r="E359" s="12"/>
      <c r="F359" s="12"/>
      <c r="G359" s="12"/>
      <c r="H359" s="12"/>
      <c r="I359" s="12"/>
      <c r="J359" s="12"/>
      <c r="K359" s="12"/>
      <c r="L359" s="12"/>
      <c r="M359" s="12"/>
      <c r="N359" s="12"/>
      <c r="O359" s="12"/>
      <c r="P359" s="55">
        <f t="shared" si="27"/>
        <v>0</v>
      </c>
    </row>
    <row r="360" spans="1:16" x14ac:dyDescent="0.25">
      <c r="A360" s="527"/>
      <c r="B360" s="530"/>
      <c r="C360" s="110">
        <v>14</v>
      </c>
      <c r="D360" s="12"/>
      <c r="E360" s="12"/>
      <c r="F360" s="12"/>
      <c r="G360" s="12"/>
      <c r="H360" s="12"/>
      <c r="I360" s="12"/>
      <c r="J360" s="12"/>
      <c r="K360" s="12"/>
      <c r="L360" s="12"/>
      <c r="M360" s="12"/>
      <c r="N360" s="12"/>
      <c r="O360" s="12"/>
      <c r="P360" s="55">
        <f t="shared" si="27"/>
        <v>0</v>
      </c>
    </row>
    <row r="361" spans="1:16" x14ac:dyDescent="0.25">
      <c r="A361" s="527"/>
      <c r="B361" s="530"/>
      <c r="C361" s="110">
        <v>15</v>
      </c>
      <c r="D361" s="12">
        <v>1000</v>
      </c>
      <c r="E361" s="12">
        <v>1000</v>
      </c>
      <c r="F361" s="12">
        <v>1000</v>
      </c>
      <c r="G361" s="12">
        <v>1000</v>
      </c>
      <c r="H361" s="12">
        <v>1000</v>
      </c>
      <c r="I361" s="12">
        <v>1000</v>
      </c>
      <c r="J361" s="12">
        <v>1000</v>
      </c>
      <c r="K361" s="12">
        <v>1000</v>
      </c>
      <c r="L361" s="12">
        <v>1000</v>
      </c>
      <c r="M361" s="12">
        <v>1000</v>
      </c>
      <c r="N361" s="12">
        <v>1000</v>
      </c>
      <c r="O361" s="12">
        <v>1000</v>
      </c>
      <c r="P361" s="55">
        <f t="shared" si="27"/>
        <v>12000</v>
      </c>
    </row>
    <row r="362" spans="1:16" x14ac:dyDescent="0.25">
      <c r="A362" s="527"/>
      <c r="B362" s="530"/>
      <c r="C362" s="110">
        <v>16</v>
      </c>
      <c r="D362" s="12"/>
      <c r="E362" s="12"/>
      <c r="F362" s="12"/>
      <c r="G362" s="12"/>
      <c r="H362" s="12"/>
      <c r="I362" s="12"/>
      <c r="J362" s="12"/>
      <c r="K362" s="12"/>
      <c r="L362" s="12"/>
      <c r="M362" s="12"/>
      <c r="N362" s="12"/>
      <c r="O362" s="12"/>
      <c r="P362" s="55">
        <f t="shared" si="27"/>
        <v>0</v>
      </c>
    </row>
    <row r="363" spans="1:16" x14ac:dyDescent="0.25">
      <c r="A363" s="527"/>
      <c r="B363" s="530"/>
      <c r="C363" s="110">
        <v>17</v>
      </c>
      <c r="D363" s="12"/>
      <c r="E363" s="12"/>
      <c r="F363" s="12"/>
      <c r="G363" s="12"/>
      <c r="H363" s="12"/>
      <c r="I363" s="12"/>
      <c r="J363" s="12"/>
      <c r="K363" s="12"/>
      <c r="L363" s="12"/>
      <c r="M363" s="12"/>
      <c r="N363" s="12"/>
      <c r="O363" s="12"/>
      <c r="P363" s="55">
        <f t="shared" si="27"/>
        <v>0</v>
      </c>
    </row>
    <row r="364" spans="1:16" x14ac:dyDescent="0.25">
      <c r="A364" s="527"/>
      <c r="B364" s="530"/>
      <c r="C364" s="110">
        <v>25</v>
      </c>
      <c r="D364" s="12"/>
      <c r="E364" s="12"/>
      <c r="F364" s="12"/>
      <c r="G364" s="12"/>
      <c r="H364" s="12"/>
      <c r="I364" s="12"/>
      <c r="J364" s="12"/>
      <c r="K364" s="12"/>
      <c r="L364" s="12"/>
      <c r="M364" s="12"/>
      <c r="N364" s="12"/>
      <c r="O364" s="12"/>
      <c r="P364" s="55">
        <f t="shared" si="27"/>
        <v>0</v>
      </c>
    </row>
    <row r="365" spans="1:16" x14ac:dyDescent="0.25">
      <c r="A365" s="527"/>
      <c r="B365" s="530"/>
      <c r="C365" s="110">
        <v>26</v>
      </c>
      <c r="D365" s="12"/>
      <c r="E365" s="12"/>
      <c r="F365" s="12"/>
      <c r="G365" s="12"/>
      <c r="H365" s="12"/>
      <c r="I365" s="12"/>
      <c r="J365" s="12"/>
      <c r="K365" s="12"/>
      <c r="L365" s="12"/>
      <c r="M365" s="12"/>
      <c r="N365" s="12"/>
      <c r="O365" s="12"/>
      <c r="P365" s="55">
        <f t="shared" si="27"/>
        <v>0</v>
      </c>
    </row>
    <row r="366" spans="1:16" x14ac:dyDescent="0.25">
      <c r="A366" s="528"/>
      <c r="B366" s="531"/>
      <c r="C366" s="110">
        <v>27</v>
      </c>
      <c r="D366" s="12"/>
      <c r="E366" s="12"/>
      <c r="F366" s="12"/>
      <c r="G366" s="12"/>
      <c r="H366" s="12"/>
      <c r="I366" s="12"/>
      <c r="J366" s="12"/>
      <c r="K366" s="12"/>
      <c r="L366" s="12"/>
      <c r="M366" s="12"/>
      <c r="N366" s="12"/>
      <c r="O366" s="12"/>
      <c r="P366" s="55">
        <f t="shared" si="27"/>
        <v>0</v>
      </c>
    </row>
    <row r="367" spans="1:16" x14ac:dyDescent="0.25">
      <c r="A367" s="526">
        <v>223</v>
      </c>
      <c r="B367" s="529" t="s">
        <v>2224</v>
      </c>
      <c r="C367" s="110">
        <v>11</v>
      </c>
      <c r="D367" s="12"/>
      <c r="E367" s="12"/>
      <c r="F367" s="12"/>
      <c r="G367" s="12"/>
      <c r="H367" s="12"/>
      <c r="I367" s="12"/>
      <c r="J367" s="12"/>
      <c r="K367" s="12"/>
      <c r="L367" s="12"/>
      <c r="M367" s="12"/>
      <c r="N367" s="12"/>
      <c r="O367" s="12"/>
      <c r="P367" s="55">
        <f t="shared" si="27"/>
        <v>0</v>
      </c>
    </row>
    <row r="368" spans="1:16" x14ac:dyDescent="0.25">
      <c r="A368" s="527"/>
      <c r="B368" s="530"/>
      <c r="C368" s="110">
        <v>12</v>
      </c>
      <c r="D368" s="12"/>
      <c r="E368" s="12"/>
      <c r="F368" s="12"/>
      <c r="G368" s="12"/>
      <c r="H368" s="12"/>
      <c r="I368" s="12"/>
      <c r="J368" s="12"/>
      <c r="K368" s="12"/>
      <c r="L368" s="12"/>
      <c r="M368" s="12"/>
      <c r="N368" s="12"/>
      <c r="O368" s="12"/>
      <c r="P368" s="55">
        <f t="shared" si="27"/>
        <v>0</v>
      </c>
    </row>
    <row r="369" spans="1:16" x14ac:dyDescent="0.25">
      <c r="A369" s="527"/>
      <c r="B369" s="530"/>
      <c r="C369" s="110">
        <v>13</v>
      </c>
      <c r="D369" s="12"/>
      <c r="E369" s="12"/>
      <c r="F369" s="12"/>
      <c r="G369" s="12"/>
      <c r="H369" s="12"/>
      <c r="I369" s="12"/>
      <c r="J369" s="12"/>
      <c r="K369" s="12"/>
      <c r="L369" s="12"/>
      <c r="M369" s="12"/>
      <c r="N369" s="12"/>
      <c r="O369" s="12"/>
      <c r="P369" s="55">
        <f t="shared" si="27"/>
        <v>0</v>
      </c>
    </row>
    <row r="370" spans="1:16" x14ac:dyDescent="0.25">
      <c r="A370" s="527"/>
      <c r="B370" s="530"/>
      <c r="C370" s="110">
        <v>14</v>
      </c>
      <c r="D370" s="12"/>
      <c r="E370" s="12"/>
      <c r="F370" s="12"/>
      <c r="G370" s="12"/>
      <c r="H370" s="12"/>
      <c r="I370" s="12"/>
      <c r="J370" s="12"/>
      <c r="K370" s="12"/>
      <c r="L370" s="12"/>
      <c r="M370" s="12"/>
      <c r="N370" s="12"/>
      <c r="O370" s="12"/>
      <c r="P370" s="55">
        <f t="shared" si="27"/>
        <v>0</v>
      </c>
    </row>
    <row r="371" spans="1:16" x14ac:dyDescent="0.25">
      <c r="A371" s="527"/>
      <c r="B371" s="530"/>
      <c r="C371" s="110">
        <v>15</v>
      </c>
      <c r="D371" s="12"/>
      <c r="E371" s="12"/>
      <c r="F371" s="12"/>
      <c r="G371" s="12"/>
      <c r="H371" s="12"/>
      <c r="I371" s="12"/>
      <c r="J371" s="12"/>
      <c r="K371" s="12"/>
      <c r="L371" s="12"/>
      <c r="M371" s="12"/>
      <c r="N371" s="12"/>
      <c r="O371" s="12"/>
      <c r="P371" s="55">
        <f t="shared" si="27"/>
        <v>0</v>
      </c>
    </row>
    <row r="372" spans="1:16" x14ac:dyDescent="0.25">
      <c r="A372" s="527"/>
      <c r="B372" s="530"/>
      <c r="C372" s="110">
        <v>16</v>
      </c>
      <c r="D372" s="12"/>
      <c r="E372" s="12"/>
      <c r="F372" s="12"/>
      <c r="G372" s="12"/>
      <c r="H372" s="12"/>
      <c r="I372" s="12"/>
      <c r="J372" s="12"/>
      <c r="K372" s="12"/>
      <c r="L372" s="12"/>
      <c r="M372" s="12"/>
      <c r="N372" s="12"/>
      <c r="O372" s="12"/>
      <c r="P372" s="55">
        <f t="shared" si="27"/>
        <v>0</v>
      </c>
    </row>
    <row r="373" spans="1:16" x14ac:dyDescent="0.25">
      <c r="A373" s="527"/>
      <c r="B373" s="530"/>
      <c r="C373" s="110">
        <v>17</v>
      </c>
      <c r="D373" s="12"/>
      <c r="E373" s="12"/>
      <c r="F373" s="12"/>
      <c r="G373" s="12"/>
      <c r="H373" s="12"/>
      <c r="I373" s="12"/>
      <c r="J373" s="12"/>
      <c r="K373" s="12"/>
      <c r="L373" s="12"/>
      <c r="M373" s="12"/>
      <c r="N373" s="12"/>
      <c r="O373" s="12"/>
      <c r="P373" s="55">
        <f t="shared" si="27"/>
        <v>0</v>
      </c>
    </row>
    <row r="374" spans="1:16" x14ac:dyDescent="0.25">
      <c r="A374" s="527"/>
      <c r="B374" s="530"/>
      <c r="C374" s="110">
        <v>25</v>
      </c>
      <c r="D374" s="66"/>
      <c r="E374" s="66"/>
      <c r="F374" s="66"/>
      <c r="G374" s="66"/>
      <c r="H374" s="66"/>
      <c r="I374" s="66"/>
      <c r="J374" s="66"/>
      <c r="K374" s="66"/>
      <c r="L374" s="66"/>
      <c r="M374" s="66"/>
      <c r="N374" s="66"/>
      <c r="O374" s="66"/>
      <c r="P374" s="55">
        <f t="shared" si="27"/>
        <v>0</v>
      </c>
    </row>
    <row r="375" spans="1:16" x14ac:dyDescent="0.25">
      <c r="A375" s="527"/>
      <c r="B375" s="530"/>
      <c r="C375" s="110">
        <v>26</v>
      </c>
      <c r="D375" s="66"/>
      <c r="E375" s="66"/>
      <c r="F375" s="66"/>
      <c r="G375" s="66"/>
      <c r="H375" s="66"/>
      <c r="I375" s="66"/>
      <c r="J375" s="66"/>
      <c r="K375" s="66"/>
      <c r="L375" s="66"/>
      <c r="M375" s="66"/>
      <c r="N375" s="66"/>
      <c r="O375" s="66"/>
      <c r="P375" s="55">
        <f t="shared" si="27"/>
        <v>0</v>
      </c>
    </row>
    <row r="376" spans="1:16" x14ac:dyDescent="0.25">
      <c r="A376" s="528"/>
      <c r="B376" s="531"/>
      <c r="C376" s="110">
        <v>27</v>
      </c>
      <c r="D376" s="66"/>
      <c r="E376" s="66"/>
      <c r="F376" s="66"/>
      <c r="G376" s="66"/>
      <c r="H376" s="66"/>
      <c r="I376" s="66"/>
      <c r="J376" s="66"/>
      <c r="K376" s="66"/>
      <c r="L376" s="66"/>
      <c r="M376" s="66"/>
      <c r="N376" s="66"/>
      <c r="O376" s="66"/>
      <c r="P376" s="55">
        <f t="shared" si="27"/>
        <v>0</v>
      </c>
    </row>
    <row r="377" spans="1:16" x14ac:dyDescent="0.25">
      <c r="A377" s="62">
        <v>2300</v>
      </c>
      <c r="B377" s="532" t="s">
        <v>2225</v>
      </c>
      <c r="C377" s="533"/>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x14ac:dyDescent="0.25">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x14ac:dyDescent="0.25">
      <c r="A379" s="64">
        <v>232</v>
      </c>
      <c r="B379" s="65" t="s">
        <v>2227</v>
      </c>
      <c r="C379" s="105"/>
      <c r="D379" s="105"/>
      <c r="E379" s="105"/>
      <c r="F379" s="105"/>
      <c r="G379" s="105"/>
      <c r="H379" s="105"/>
      <c r="I379" s="105"/>
      <c r="J379" s="105"/>
      <c r="K379" s="105"/>
      <c r="L379" s="105"/>
      <c r="M379" s="105"/>
      <c r="N379" s="105"/>
      <c r="O379" s="105"/>
      <c r="P379" s="54">
        <f t="shared" si="29"/>
        <v>0</v>
      </c>
    </row>
    <row r="380" spans="1:16" x14ac:dyDescent="0.25">
      <c r="A380" s="64">
        <v>233</v>
      </c>
      <c r="B380" s="65" t="s">
        <v>2228</v>
      </c>
      <c r="C380" s="105"/>
      <c r="D380" s="105"/>
      <c r="E380" s="105"/>
      <c r="F380" s="105"/>
      <c r="G380" s="105"/>
      <c r="H380" s="105"/>
      <c r="I380" s="105"/>
      <c r="J380" s="105"/>
      <c r="K380" s="105"/>
      <c r="L380" s="105"/>
      <c r="M380" s="105"/>
      <c r="N380" s="105"/>
      <c r="O380" s="105"/>
      <c r="P380" s="54">
        <f t="shared" si="29"/>
        <v>0</v>
      </c>
    </row>
    <row r="381" spans="1:16" ht="30" x14ac:dyDescent="0.25">
      <c r="A381" s="64">
        <v>234</v>
      </c>
      <c r="B381" s="65" t="s">
        <v>2229</v>
      </c>
      <c r="C381" s="105"/>
      <c r="D381" s="105"/>
      <c r="E381" s="105"/>
      <c r="F381" s="105"/>
      <c r="G381" s="105"/>
      <c r="H381" s="105"/>
      <c r="I381" s="105"/>
      <c r="J381" s="105"/>
      <c r="K381" s="105"/>
      <c r="L381" s="105"/>
      <c r="M381" s="105"/>
      <c r="N381" s="105"/>
      <c r="O381" s="105"/>
      <c r="P381" s="54">
        <f t="shared" si="29"/>
        <v>0</v>
      </c>
    </row>
    <row r="382" spans="1:16" ht="30" x14ac:dyDescent="0.25">
      <c r="A382" s="64">
        <v>235</v>
      </c>
      <c r="B382" s="65" t="s">
        <v>2230</v>
      </c>
      <c r="C382" s="105"/>
      <c r="D382" s="105"/>
      <c r="E382" s="105"/>
      <c r="F382" s="105"/>
      <c r="G382" s="105"/>
      <c r="H382" s="105"/>
      <c r="I382" s="105"/>
      <c r="J382" s="105"/>
      <c r="K382" s="105"/>
      <c r="L382" s="105"/>
      <c r="M382" s="105"/>
      <c r="N382" s="105"/>
      <c r="O382" s="105"/>
      <c r="P382" s="54">
        <f t="shared" si="29"/>
        <v>0</v>
      </c>
    </row>
    <row r="383" spans="1:16" ht="30" x14ac:dyDescent="0.25">
      <c r="A383" s="64">
        <v>236</v>
      </c>
      <c r="B383" s="65" t="s">
        <v>2231</v>
      </c>
      <c r="C383" s="105"/>
      <c r="D383" s="105"/>
      <c r="E383" s="105"/>
      <c r="F383" s="105"/>
      <c r="G383" s="105"/>
      <c r="H383" s="105"/>
      <c r="I383" s="105"/>
      <c r="J383" s="105"/>
      <c r="K383" s="105"/>
      <c r="L383" s="105"/>
      <c r="M383" s="105"/>
      <c r="N383" s="105"/>
      <c r="O383" s="105"/>
      <c r="P383" s="54">
        <f t="shared" si="29"/>
        <v>0</v>
      </c>
    </row>
    <row r="384" spans="1:16" x14ac:dyDescent="0.25">
      <c r="A384" s="64">
        <v>237</v>
      </c>
      <c r="B384" s="65" t="s">
        <v>2232</v>
      </c>
      <c r="C384" s="105"/>
      <c r="D384" s="105"/>
      <c r="E384" s="105"/>
      <c r="F384" s="105"/>
      <c r="G384" s="105"/>
      <c r="H384" s="105"/>
      <c r="I384" s="105"/>
      <c r="J384" s="105"/>
      <c r="K384" s="105"/>
      <c r="L384" s="105"/>
      <c r="M384" s="105"/>
      <c r="N384" s="105"/>
      <c r="O384" s="105"/>
      <c r="P384" s="54">
        <f t="shared" si="29"/>
        <v>0</v>
      </c>
    </row>
    <row r="385" spans="1:16" x14ac:dyDescent="0.25">
      <c r="A385" s="64">
        <v>238</v>
      </c>
      <c r="B385" s="65" t="s">
        <v>2233</v>
      </c>
      <c r="C385" s="105"/>
      <c r="D385" s="105"/>
      <c r="E385" s="105"/>
      <c r="F385" s="105"/>
      <c r="G385" s="105"/>
      <c r="H385" s="105"/>
      <c r="I385" s="105"/>
      <c r="J385" s="105"/>
      <c r="K385" s="105"/>
      <c r="L385" s="105"/>
      <c r="M385" s="105"/>
      <c r="N385" s="105"/>
      <c r="O385" s="105"/>
      <c r="P385" s="54">
        <f t="shared" si="29"/>
        <v>0</v>
      </c>
    </row>
    <row r="386" spans="1:16" x14ac:dyDescent="0.25">
      <c r="A386" s="64">
        <v>239</v>
      </c>
      <c r="B386" s="65" t="s">
        <v>2234</v>
      </c>
      <c r="C386" s="105"/>
      <c r="D386" s="105"/>
      <c r="E386" s="105"/>
      <c r="F386" s="105"/>
      <c r="G386" s="105"/>
      <c r="H386" s="105"/>
      <c r="I386" s="105"/>
      <c r="J386" s="105"/>
      <c r="K386" s="105"/>
      <c r="L386" s="105"/>
      <c r="M386" s="105"/>
      <c r="N386" s="105"/>
      <c r="O386" s="105"/>
      <c r="P386" s="54">
        <f t="shared" si="29"/>
        <v>0</v>
      </c>
    </row>
    <row r="387" spans="1:16" x14ac:dyDescent="0.25">
      <c r="A387" s="74">
        <v>2400</v>
      </c>
      <c r="B387" s="534" t="s">
        <v>2235</v>
      </c>
      <c r="C387" s="535"/>
      <c r="D387" s="72">
        <f>SUM(D388:D477)</f>
        <v>49400</v>
      </c>
      <c r="E387" s="72">
        <f t="shared" ref="E387:O387" si="30">SUM(E388:E477)</f>
        <v>49400</v>
      </c>
      <c r="F387" s="72">
        <f t="shared" si="30"/>
        <v>49400</v>
      </c>
      <c r="G387" s="72">
        <f t="shared" si="30"/>
        <v>49400</v>
      </c>
      <c r="H387" s="72">
        <f t="shared" si="30"/>
        <v>49400</v>
      </c>
      <c r="I387" s="72">
        <f t="shared" si="30"/>
        <v>49400</v>
      </c>
      <c r="J387" s="72">
        <f t="shared" si="30"/>
        <v>49400</v>
      </c>
      <c r="K387" s="72">
        <f t="shared" si="30"/>
        <v>49400</v>
      </c>
      <c r="L387" s="72">
        <f t="shared" si="30"/>
        <v>49400</v>
      </c>
      <c r="M387" s="72">
        <f t="shared" si="30"/>
        <v>49400</v>
      </c>
      <c r="N387" s="72">
        <f t="shared" si="30"/>
        <v>49400</v>
      </c>
      <c r="O387" s="72">
        <f t="shared" si="30"/>
        <v>49400</v>
      </c>
      <c r="P387" s="72">
        <f>SUM(P388:P477)</f>
        <v>592800</v>
      </c>
    </row>
    <row r="388" spans="1:16" x14ac:dyDescent="0.25">
      <c r="A388" s="526">
        <v>241</v>
      </c>
      <c r="B388" s="529" t="s">
        <v>2236</v>
      </c>
      <c r="C388" s="110">
        <v>11</v>
      </c>
      <c r="D388" s="12"/>
      <c r="E388" s="12"/>
      <c r="F388" s="12"/>
      <c r="G388" s="12"/>
      <c r="H388" s="12"/>
      <c r="I388" s="12"/>
      <c r="J388" s="12"/>
      <c r="K388" s="12"/>
      <c r="L388" s="12"/>
      <c r="M388" s="12"/>
      <c r="N388" s="12"/>
      <c r="O388" s="12"/>
      <c r="P388" s="55">
        <f>SUM(D388:O388)</f>
        <v>0</v>
      </c>
    </row>
    <row r="389" spans="1:16" x14ac:dyDescent="0.25">
      <c r="A389" s="527"/>
      <c r="B389" s="530"/>
      <c r="C389" s="110">
        <v>12</v>
      </c>
      <c r="D389" s="12"/>
      <c r="E389" s="12"/>
      <c r="F389" s="12"/>
      <c r="G389" s="12"/>
      <c r="H389" s="12"/>
      <c r="I389" s="12"/>
      <c r="J389" s="12"/>
      <c r="K389" s="12"/>
      <c r="L389" s="12"/>
      <c r="M389" s="12"/>
      <c r="N389" s="12"/>
      <c r="O389" s="12"/>
      <c r="P389" s="55">
        <f t="shared" ref="P389:P452" si="31">SUM(D389:O389)</f>
        <v>0</v>
      </c>
    </row>
    <row r="390" spans="1:16" x14ac:dyDescent="0.25">
      <c r="A390" s="527"/>
      <c r="B390" s="530"/>
      <c r="C390" s="110">
        <v>13</v>
      </c>
      <c r="D390" s="12"/>
      <c r="E390" s="12"/>
      <c r="F390" s="12"/>
      <c r="G390" s="12"/>
      <c r="H390" s="12"/>
      <c r="I390" s="12"/>
      <c r="J390" s="12"/>
      <c r="K390" s="12"/>
      <c r="L390" s="12"/>
      <c r="M390" s="12"/>
      <c r="N390" s="12"/>
      <c r="O390" s="12"/>
      <c r="P390" s="55">
        <f t="shared" si="31"/>
        <v>0</v>
      </c>
    </row>
    <row r="391" spans="1:16" x14ac:dyDescent="0.25">
      <c r="A391" s="527"/>
      <c r="B391" s="530"/>
      <c r="C391" s="110">
        <v>14</v>
      </c>
      <c r="D391" s="12"/>
      <c r="E391" s="12"/>
      <c r="F391" s="12"/>
      <c r="G391" s="12"/>
      <c r="H391" s="12"/>
      <c r="I391" s="12"/>
      <c r="J391" s="12"/>
      <c r="K391" s="12"/>
      <c r="L391" s="12"/>
      <c r="M391" s="12"/>
      <c r="N391" s="12"/>
      <c r="O391" s="12"/>
      <c r="P391" s="55">
        <f t="shared" si="31"/>
        <v>0</v>
      </c>
    </row>
    <row r="392" spans="1:16" x14ac:dyDescent="0.25">
      <c r="A392" s="527"/>
      <c r="B392" s="530"/>
      <c r="C392" s="110">
        <v>15</v>
      </c>
      <c r="D392" s="12"/>
      <c r="E392" s="12"/>
      <c r="F392" s="12"/>
      <c r="G392" s="12"/>
      <c r="H392" s="12"/>
      <c r="I392" s="12"/>
      <c r="J392" s="12"/>
      <c r="K392" s="12"/>
      <c r="L392" s="12"/>
      <c r="M392" s="12"/>
      <c r="N392" s="12"/>
      <c r="O392" s="12"/>
      <c r="P392" s="55">
        <f t="shared" si="31"/>
        <v>0</v>
      </c>
    </row>
    <row r="393" spans="1:16" x14ac:dyDescent="0.25">
      <c r="A393" s="527"/>
      <c r="B393" s="530"/>
      <c r="C393" s="110">
        <v>16</v>
      </c>
      <c r="D393" s="12"/>
      <c r="E393" s="12"/>
      <c r="F393" s="12"/>
      <c r="G393" s="12"/>
      <c r="H393" s="12"/>
      <c r="I393" s="12"/>
      <c r="J393" s="12"/>
      <c r="K393" s="12"/>
      <c r="L393" s="12"/>
      <c r="M393" s="12"/>
      <c r="N393" s="12"/>
      <c r="O393" s="12"/>
      <c r="P393" s="55">
        <f t="shared" si="31"/>
        <v>0</v>
      </c>
    </row>
    <row r="394" spans="1:16" x14ac:dyDescent="0.25">
      <c r="A394" s="527"/>
      <c r="B394" s="530"/>
      <c r="C394" s="110">
        <v>17</v>
      </c>
      <c r="D394" s="12"/>
      <c r="E394" s="12"/>
      <c r="F394" s="12"/>
      <c r="G394" s="12"/>
      <c r="H394" s="12"/>
      <c r="I394" s="12"/>
      <c r="J394" s="12"/>
      <c r="K394" s="12"/>
      <c r="L394" s="12"/>
      <c r="M394" s="12"/>
      <c r="N394" s="12"/>
      <c r="O394" s="12"/>
      <c r="P394" s="55">
        <f t="shared" si="31"/>
        <v>0</v>
      </c>
    </row>
    <row r="395" spans="1:16" x14ac:dyDescent="0.25">
      <c r="A395" s="527"/>
      <c r="B395" s="530"/>
      <c r="C395" s="110">
        <v>25</v>
      </c>
      <c r="D395" s="12"/>
      <c r="E395" s="12"/>
      <c r="F395" s="12"/>
      <c r="G395" s="12"/>
      <c r="H395" s="12"/>
      <c r="I395" s="12"/>
      <c r="J395" s="12"/>
      <c r="K395" s="12"/>
      <c r="L395" s="12"/>
      <c r="M395" s="12"/>
      <c r="N395" s="12"/>
      <c r="O395" s="12"/>
      <c r="P395" s="55">
        <f t="shared" si="31"/>
        <v>0</v>
      </c>
    </row>
    <row r="396" spans="1:16" x14ac:dyDescent="0.25">
      <c r="A396" s="527"/>
      <c r="B396" s="530"/>
      <c r="C396" s="110">
        <v>26</v>
      </c>
      <c r="D396" s="12"/>
      <c r="E396" s="12"/>
      <c r="F396" s="12"/>
      <c r="G396" s="12"/>
      <c r="H396" s="12"/>
      <c r="I396" s="12"/>
      <c r="J396" s="12"/>
      <c r="K396" s="12"/>
      <c r="L396" s="12"/>
      <c r="M396" s="12"/>
      <c r="N396" s="12"/>
      <c r="O396" s="12"/>
      <c r="P396" s="55">
        <f t="shared" si="31"/>
        <v>0</v>
      </c>
    </row>
    <row r="397" spans="1:16" x14ac:dyDescent="0.25">
      <c r="A397" s="528"/>
      <c r="B397" s="531"/>
      <c r="C397" s="110">
        <v>27</v>
      </c>
      <c r="D397" s="12"/>
      <c r="E397" s="12"/>
      <c r="F397" s="12"/>
      <c r="G397" s="12"/>
      <c r="H397" s="12"/>
      <c r="I397" s="12"/>
      <c r="J397" s="12"/>
      <c r="K397" s="12"/>
      <c r="L397" s="12"/>
      <c r="M397" s="12"/>
      <c r="N397" s="12"/>
      <c r="O397" s="12"/>
      <c r="P397" s="55">
        <f t="shared" si="31"/>
        <v>0</v>
      </c>
    </row>
    <row r="398" spans="1:16" x14ac:dyDescent="0.25">
      <c r="A398" s="526">
        <v>242</v>
      </c>
      <c r="B398" s="529" t="s">
        <v>2237</v>
      </c>
      <c r="C398" s="110">
        <v>11</v>
      </c>
      <c r="D398" s="12"/>
      <c r="E398" s="12"/>
      <c r="F398" s="12"/>
      <c r="G398" s="12"/>
      <c r="H398" s="12"/>
      <c r="I398" s="12"/>
      <c r="J398" s="12"/>
      <c r="K398" s="12"/>
      <c r="L398" s="12"/>
      <c r="M398" s="12"/>
      <c r="N398" s="12"/>
      <c r="O398" s="12"/>
      <c r="P398" s="55">
        <f t="shared" si="31"/>
        <v>0</v>
      </c>
    </row>
    <row r="399" spans="1:16" x14ac:dyDescent="0.25">
      <c r="A399" s="527"/>
      <c r="B399" s="530"/>
      <c r="C399" s="110">
        <v>12</v>
      </c>
      <c r="D399" s="12"/>
      <c r="E399" s="12"/>
      <c r="F399" s="12"/>
      <c r="G399" s="12"/>
      <c r="H399" s="12"/>
      <c r="I399" s="12"/>
      <c r="J399" s="12"/>
      <c r="K399" s="12"/>
      <c r="L399" s="12"/>
      <c r="M399" s="12"/>
      <c r="N399" s="12"/>
      <c r="O399" s="12"/>
      <c r="P399" s="55">
        <f t="shared" si="31"/>
        <v>0</v>
      </c>
    </row>
    <row r="400" spans="1:16" x14ac:dyDescent="0.25">
      <c r="A400" s="527"/>
      <c r="B400" s="530"/>
      <c r="C400" s="110">
        <v>13</v>
      </c>
      <c r="D400" s="12"/>
      <c r="E400" s="12"/>
      <c r="F400" s="12"/>
      <c r="G400" s="12"/>
      <c r="H400" s="12"/>
      <c r="I400" s="12"/>
      <c r="J400" s="12"/>
      <c r="K400" s="12"/>
      <c r="L400" s="12"/>
      <c r="M400" s="12"/>
      <c r="N400" s="12"/>
      <c r="O400" s="12"/>
      <c r="P400" s="55">
        <f t="shared" si="31"/>
        <v>0</v>
      </c>
    </row>
    <row r="401" spans="1:16" x14ac:dyDescent="0.25">
      <c r="A401" s="527"/>
      <c r="B401" s="530"/>
      <c r="C401" s="110">
        <v>14</v>
      </c>
      <c r="D401" s="12"/>
      <c r="E401" s="12"/>
      <c r="F401" s="12"/>
      <c r="G401" s="12"/>
      <c r="H401" s="12"/>
      <c r="I401" s="12"/>
      <c r="J401" s="12"/>
      <c r="K401" s="12"/>
      <c r="L401" s="12"/>
      <c r="M401" s="12"/>
      <c r="N401" s="12"/>
      <c r="O401" s="12"/>
      <c r="P401" s="55">
        <f t="shared" si="31"/>
        <v>0</v>
      </c>
    </row>
    <row r="402" spans="1:16" x14ac:dyDescent="0.25">
      <c r="A402" s="527"/>
      <c r="B402" s="530"/>
      <c r="C402" s="110">
        <v>15</v>
      </c>
      <c r="D402" s="12"/>
      <c r="E402" s="12"/>
      <c r="F402" s="12"/>
      <c r="G402" s="12"/>
      <c r="H402" s="12"/>
      <c r="I402" s="12"/>
      <c r="J402" s="12"/>
      <c r="K402" s="12"/>
      <c r="L402" s="12"/>
      <c r="M402" s="12"/>
      <c r="N402" s="12"/>
      <c r="O402" s="12"/>
      <c r="P402" s="55">
        <f t="shared" si="31"/>
        <v>0</v>
      </c>
    </row>
    <row r="403" spans="1:16" x14ac:dyDescent="0.25">
      <c r="A403" s="527"/>
      <c r="B403" s="530"/>
      <c r="C403" s="110">
        <v>16</v>
      </c>
      <c r="D403" s="12"/>
      <c r="E403" s="12"/>
      <c r="F403" s="12"/>
      <c r="G403" s="12"/>
      <c r="H403" s="12"/>
      <c r="I403" s="12"/>
      <c r="J403" s="12"/>
      <c r="K403" s="12"/>
      <c r="L403" s="12"/>
      <c r="M403" s="12"/>
      <c r="N403" s="12"/>
      <c r="O403" s="12"/>
      <c r="P403" s="55">
        <f t="shared" si="31"/>
        <v>0</v>
      </c>
    </row>
    <row r="404" spans="1:16" x14ac:dyDescent="0.25">
      <c r="A404" s="527"/>
      <c r="B404" s="530"/>
      <c r="C404" s="110">
        <v>17</v>
      </c>
      <c r="D404" s="12"/>
      <c r="E404" s="12"/>
      <c r="F404" s="12"/>
      <c r="G404" s="12"/>
      <c r="H404" s="12"/>
      <c r="I404" s="12"/>
      <c r="J404" s="12"/>
      <c r="K404" s="12"/>
      <c r="L404" s="12"/>
      <c r="M404" s="12"/>
      <c r="N404" s="12"/>
      <c r="O404" s="12"/>
      <c r="P404" s="55">
        <f t="shared" si="31"/>
        <v>0</v>
      </c>
    </row>
    <row r="405" spans="1:16" x14ac:dyDescent="0.25">
      <c r="A405" s="527"/>
      <c r="B405" s="530"/>
      <c r="C405" s="110">
        <v>25</v>
      </c>
      <c r="D405" s="12"/>
      <c r="E405" s="12"/>
      <c r="F405" s="12"/>
      <c r="G405" s="12"/>
      <c r="H405" s="12"/>
      <c r="I405" s="12"/>
      <c r="J405" s="12"/>
      <c r="K405" s="12"/>
      <c r="L405" s="12"/>
      <c r="M405" s="12"/>
      <c r="N405" s="12"/>
      <c r="O405" s="12"/>
      <c r="P405" s="55">
        <f t="shared" si="31"/>
        <v>0</v>
      </c>
    </row>
    <row r="406" spans="1:16" x14ac:dyDescent="0.25">
      <c r="A406" s="527"/>
      <c r="B406" s="530"/>
      <c r="C406" s="110">
        <v>26</v>
      </c>
      <c r="D406" s="12"/>
      <c r="E406" s="12"/>
      <c r="F406" s="12"/>
      <c r="G406" s="12"/>
      <c r="H406" s="12"/>
      <c r="I406" s="12"/>
      <c r="J406" s="12"/>
      <c r="K406" s="12"/>
      <c r="L406" s="12"/>
      <c r="M406" s="12"/>
      <c r="N406" s="12"/>
      <c r="O406" s="12"/>
      <c r="P406" s="55">
        <f t="shared" si="31"/>
        <v>0</v>
      </c>
    </row>
    <row r="407" spans="1:16" x14ac:dyDescent="0.25">
      <c r="A407" s="528"/>
      <c r="B407" s="531"/>
      <c r="C407" s="110">
        <v>27</v>
      </c>
      <c r="D407" s="12"/>
      <c r="E407" s="12"/>
      <c r="F407" s="12"/>
      <c r="G407" s="12"/>
      <c r="H407" s="12"/>
      <c r="I407" s="12"/>
      <c r="J407" s="12"/>
      <c r="K407" s="12"/>
      <c r="L407" s="12"/>
      <c r="M407" s="12"/>
      <c r="N407" s="12"/>
      <c r="O407" s="12"/>
      <c r="P407" s="55">
        <f t="shared" si="31"/>
        <v>0</v>
      </c>
    </row>
    <row r="408" spans="1:16" x14ac:dyDescent="0.25">
      <c r="A408" s="526">
        <v>243</v>
      </c>
      <c r="B408" s="529" t="s">
        <v>2238</v>
      </c>
      <c r="C408" s="110">
        <v>11</v>
      </c>
      <c r="D408" s="12"/>
      <c r="E408" s="12"/>
      <c r="F408" s="12"/>
      <c r="G408" s="12"/>
      <c r="H408" s="12"/>
      <c r="I408" s="12"/>
      <c r="J408" s="12"/>
      <c r="K408" s="12"/>
      <c r="L408" s="12"/>
      <c r="M408" s="12"/>
      <c r="N408" s="12"/>
      <c r="O408" s="12"/>
      <c r="P408" s="55">
        <f t="shared" si="31"/>
        <v>0</v>
      </c>
    </row>
    <row r="409" spans="1:16" x14ac:dyDescent="0.25">
      <c r="A409" s="527"/>
      <c r="B409" s="530"/>
      <c r="C409" s="110">
        <v>12</v>
      </c>
      <c r="D409" s="12"/>
      <c r="E409" s="12"/>
      <c r="F409" s="12"/>
      <c r="G409" s="12"/>
      <c r="H409" s="12"/>
      <c r="I409" s="12"/>
      <c r="J409" s="12"/>
      <c r="K409" s="12"/>
      <c r="L409" s="12"/>
      <c r="M409" s="12"/>
      <c r="N409" s="12"/>
      <c r="O409" s="12"/>
      <c r="P409" s="55">
        <f t="shared" si="31"/>
        <v>0</v>
      </c>
    </row>
    <row r="410" spans="1:16" x14ac:dyDescent="0.25">
      <c r="A410" s="527"/>
      <c r="B410" s="530"/>
      <c r="C410" s="110">
        <v>13</v>
      </c>
      <c r="D410" s="12"/>
      <c r="E410" s="12"/>
      <c r="F410" s="12"/>
      <c r="G410" s="12"/>
      <c r="H410" s="12"/>
      <c r="I410" s="12"/>
      <c r="J410" s="12"/>
      <c r="K410" s="12"/>
      <c r="L410" s="12"/>
      <c r="M410" s="12"/>
      <c r="N410" s="12"/>
      <c r="O410" s="12"/>
      <c r="P410" s="55">
        <f t="shared" si="31"/>
        <v>0</v>
      </c>
    </row>
    <row r="411" spans="1:16" x14ac:dyDescent="0.25">
      <c r="A411" s="527"/>
      <c r="B411" s="530"/>
      <c r="C411" s="110">
        <v>14</v>
      </c>
      <c r="D411" s="12"/>
      <c r="E411" s="12"/>
      <c r="F411" s="12"/>
      <c r="G411" s="12"/>
      <c r="H411" s="12"/>
      <c r="I411" s="12"/>
      <c r="J411" s="12"/>
      <c r="K411" s="12"/>
      <c r="L411" s="12"/>
      <c r="M411" s="12"/>
      <c r="N411" s="12"/>
      <c r="O411" s="12"/>
      <c r="P411" s="55">
        <f t="shared" si="31"/>
        <v>0</v>
      </c>
    </row>
    <row r="412" spans="1:16" x14ac:dyDescent="0.25">
      <c r="A412" s="527"/>
      <c r="B412" s="530"/>
      <c r="C412" s="110">
        <v>15</v>
      </c>
      <c r="D412" s="12"/>
      <c r="E412" s="12"/>
      <c r="F412" s="12"/>
      <c r="G412" s="12"/>
      <c r="H412" s="12"/>
      <c r="I412" s="12"/>
      <c r="J412" s="12"/>
      <c r="K412" s="12"/>
      <c r="L412" s="12"/>
      <c r="M412" s="12"/>
      <c r="N412" s="12"/>
      <c r="O412" s="12"/>
      <c r="P412" s="55">
        <f t="shared" si="31"/>
        <v>0</v>
      </c>
    </row>
    <row r="413" spans="1:16" x14ac:dyDescent="0.25">
      <c r="A413" s="527"/>
      <c r="B413" s="530"/>
      <c r="C413" s="110">
        <v>16</v>
      </c>
      <c r="D413" s="12"/>
      <c r="E413" s="12"/>
      <c r="F413" s="12"/>
      <c r="G413" s="12"/>
      <c r="H413" s="12"/>
      <c r="I413" s="12"/>
      <c r="J413" s="12"/>
      <c r="K413" s="12"/>
      <c r="L413" s="12"/>
      <c r="M413" s="12"/>
      <c r="N413" s="12"/>
      <c r="O413" s="12"/>
      <c r="P413" s="55">
        <f t="shared" si="31"/>
        <v>0</v>
      </c>
    </row>
    <row r="414" spans="1:16" x14ac:dyDescent="0.25">
      <c r="A414" s="527"/>
      <c r="B414" s="530"/>
      <c r="C414" s="110">
        <v>17</v>
      </c>
      <c r="D414" s="12"/>
      <c r="E414" s="12"/>
      <c r="F414" s="12"/>
      <c r="G414" s="12"/>
      <c r="H414" s="12"/>
      <c r="I414" s="12"/>
      <c r="J414" s="12"/>
      <c r="K414" s="12"/>
      <c r="L414" s="12"/>
      <c r="M414" s="12"/>
      <c r="N414" s="12"/>
      <c r="O414" s="12"/>
      <c r="P414" s="55">
        <f t="shared" si="31"/>
        <v>0</v>
      </c>
    </row>
    <row r="415" spans="1:16" x14ac:dyDescent="0.25">
      <c r="A415" s="527"/>
      <c r="B415" s="530"/>
      <c r="C415" s="110">
        <v>25</v>
      </c>
      <c r="D415" s="12"/>
      <c r="E415" s="12"/>
      <c r="F415" s="12"/>
      <c r="G415" s="12"/>
      <c r="H415" s="12"/>
      <c r="I415" s="12"/>
      <c r="J415" s="12"/>
      <c r="K415" s="12"/>
      <c r="L415" s="12"/>
      <c r="M415" s="12"/>
      <c r="N415" s="12"/>
      <c r="O415" s="12"/>
      <c r="P415" s="55">
        <f t="shared" si="31"/>
        <v>0</v>
      </c>
    </row>
    <row r="416" spans="1:16" x14ac:dyDescent="0.25">
      <c r="A416" s="527"/>
      <c r="B416" s="530"/>
      <c r="C416" s="110">
        <v>26</v>
      </c>
      <c r="D416" s="12"/>
      <c r="E416" s="12"/>
      <c r="F416" s="12"/>
      <c r="G416" s="12"/>
      <c r="H416" s="12"/>
      <c r="I416" s="12"/>
      <c r="J416" s="12"/>
      <c r="K416" s="12"/>
      <c r="L416" s="12"/>
      <c r="M416" s="12"/>
      <c r="N416" s="12"/>
      <c r="O416" s="12"/>
      <c r="P416" s="55">
        <f t="shared" si="31"/>
        <v>0</v>
      </c>
    </row>
    <row r="417" spans="1:16" x14ac:dyDescent="0.25">
      <c r="A417" s="528"/>
      <c r="B417" s="531"/>
      <c r="C417" s="110">
        <v>27</v>
      </c>
      <c r="D417" s="12"/>
      <c r="E417" s="12"/>
      <c r="F417" s="12"/>
      <c r="G417" s="12"/>
      <c r="H417" s="12"/>
      <c r="I417" s="12"/>
      <c r="J417" s="12"/>
      <c r="K417" s="12"/>
      <c r="L417" s="12"/>
      <c r="M417" s="12"/>
      <c r="N417" s="12"/>
      <c r="O417" s="12"/>
      <c r="P417" s="55">
        <f t="shared" si="31"/>
        <v>0</v>
      </c>
    </row>
    <row r="418" spans="1:16" x14ac:dyDescent="0.25">
      <c r="A418" s="526">
        <v>244</v>
      </c>
      <c r="B418" s="529" t="s">
        <v>2239</v>
      </c>
      <c r="C418" s="110">
        <v>11</v>
      </c>
      <c r="D418" s="12"/>
      <c r="E418" s="12"/>
      <c r="F418" s="12"/>
      <c r="G418" s="12"/>
      <c r="H418" s="12"/>
      <c r="I418" s="12"/>
      <c r="J418" s="12"/>
      <c r="K418" s="12"/>
      <c r="L418" s="12"/>
      <c r="M418" s="12"/>
      <c r="N418" s="12"/>
      <c r="O418" s="12"/>
      <c r="P418" s="55">
        <f t="shared" si="31"/>
        <v>0</v>
      </c>
    </row>
    <row r="419" spans="1:16" x14ac:dyDescent="0.25">
      <c r="A419" s="527"/>
      <c r="B419" s="530"/>
      <c r="C419" s="110">
        <v>12</v>
      </c>
      <c r="D419" s="12"/>
      <c r="E419" s="12"/>
      <c r="F419" s="12"/>
      <c r="G419" s="12"/>
      <c r="H419" s="12"/>
      <c r="I419" s="12"/>
      <c r="J419" s="12"/>
      <c r="K419" s="12"/>
      <c r="L419" s="12"/>
      <c r="M419" s="12"/>
      <c r="N419" s="12"/>
      <c r="O419" s="12"/>
      <c r="P419" s="55">
        <f t="shared" si="31"/>
        <v>0</v>
      </c>
    </row>
    <row r="420" spans="1:16" x14ac:dyDescent="0.25">
      <c r="A420" s="527"/>
      <c r="B420" s="530"/>
      <c r="C420" s="110">
        <v>13</v>
      </c>
      <c r="D420" s="12"/>
      <c r="E420" s="12"/>
      <c r="F420" s="12"/>
      <c r="G420" s="12"/>
      <c r="H420" s="12"/>
      <c r="I420" s="12"/>
      <c r="J420" s="12"/>
      <c r="K420" s="12"/>
      <c r="L420" s="12"/>
      <c r="M420" s="12"/>
      <c r="N420" s="12"/>
      <c r="O420" s="12"/>
      <c r="P420" s="55">
        <f t="shared" si="31"/>
        <v>0</v>
      </c>
    </row>
    <row r="421" spans="1:16" x14ac:dyDescent="0.25">
      <c r="A421" s="527"/>
      <c r="B421" s="530"/>
      <c r="C421" s="110">
        <v>14</v>
      </c>
      <c r="D421" s="12"/>
      <c r="E421" s="12"/>
      <c r="F421" s="12"/>
      <c r="G421" s="12"/>
      <c r="H421" s="12"/>
      <c r="I421" s="12"/>
      <c r="J421" s="12"/>
      <c r="K421" s="12"/>
      <c r="L421" s="12"/>
      <c r="M421" s="12"/>
      <c r="N421" s="12"/>
      <c r="O421" s="12"/>
      <c r="P421" s="55">
        <f t="shared" si="31"/>
        <v>0</v>
      </c>
    </row>
    <row r="422" spans="1:16" x14ac:dyDescent="0.25">
      <c r="A422" s="527"/>
      <c r="B422" s="530"/>
      <c r="C422" s="110">
        <v>15</v>
      </c>
      <c r="D422" s="12"/>
      <c r="E422" s="12"/>
      <c r="F422" s="12"/>
      <c r="G422" s="12"/>
      <c r="H422" s="12"/>
      <c r="I422" s="12"/>
      <c r="J422" s="12"/>
      <c r="K422" s="12"/>
      <c r="L422" s="12"/>
      <c r="M422" s="12"/>
      <c r="N422" s="12"/>
      <c r="O422" s="12"/>
      <c r="P422" s="55">
        <f t="shared" si="31"/>
        <v>0</v>
      </c>
    </row>
    <row r="423" spans="1:16" x14ac:dyDescent="0.25">
      <c r="A423" s="527"/>
      <c r="B423" s="530"/>
      <c r="C423" s="110">
        <v>16</v>
      </c>
      <c r="D423" s="12"/>
      <c r="E423" s="12"/>
      <c r="F423" s="12"/>
      <c r="G423" s="12"/>
      <c r="H423" s="12"/>
      <c r="I423" s="12"/>
      <c r="J423" s="12"/>
      <c r="K423" s="12"/>
      <c r="L423" s="12"/>
      <c r="M423" s="12"/>
      <c r="N423" s="12"/>
      <c r="O423" s="12"/>
      <c r="P423" s="55">
        <f t="shared" si="31"/>
        <v>0</v>
      </c>
    </row>
    <row r="424" spans="1:16" x14ac:dyDescent="0.25">
      <c r="A424" s="527"/>
      <c r="B424" s="530"/>
      <c r="C424" s="110">
        <v>17</v>
      </c>
      <c r="D424" s="12"/>
      <c r="E424" s="12"/>
      <c r="F424" s="12"/>
      <c r="G424" s="12"/>
      <c r="H424" s="12"/>
      <c r="I424" s="12"/>
      <c r="J424" s="12"/>
      <c r="K424" s="12"/>
      <c r="L424" s="12"/>
      <c r="M424" s="12"/>
      <c r="N424" s="12"/>
      <c r="O424" s="12"/>
      <c r="P424" s="55">
        <f t="shared" si="31"/>
        <v>0</v>
      </c>
    </row>
    <row r="425" spans="1:16" x14ac:dyDescent="0.25">
      <c r="A425" s="527"/>
      <c r="B425" s="530"/>
      <c r="C425" s="110">
        <v>25</v>
      </c>
      <c r="D425" s="12"/>
      <c r="E425" s="12"/>
      <c r="F425" s="12"/>
      <c r="G425" s="12"/>
      <c r="H425" s="12"/>
      <c r="I425" s="12"/>
      <c r="J425" s="12"/>
      <c r="K425" s="12"/>
      <c r="L425" s="12"/>
      <c r="M425" s="12"/>
      <c r="N425" s="12"/>
      <c r="O425" s="12"/>
      <c r="P425" s="55">
        <f t="shared" si="31"/>
        <v>0</v>
      </c>
    </row>
    <row r="426" spans="1:16" x14ac:dyDescent="0.25">
      <c r="A426" s="527"/>
      <c r="B426" s="530"/>
      <c r="C426" s="110">
        <v>26</v>
      </c>
      <c r="D426" s="12"/>
      <c r="E426" s="12"/>
      <c r="F426" s="12"/>
      <c r="G426" s="12"/>
      <c r="H426" s="12"/>
      <c r="I426" s="12"/>
      <c r="J426" s="12"/>
      <c r="K426" s="12"/>
      <c r="L426" s="12"/>
      <c r="M426" s="12"/>
      <c r="N426" s="12"/>
      <c r="O426" s="12"/>
      <c r="P426" s="55">
        <f t="shared" si="31"/>
        <v>0</v>
      </c>
    </row>
    <row r="427" spans="1:16" x14ac:dyDescent="0.25">
      <c r="A427" s="528"/>
      <c r="B427" s="531"/>
      <c r="C427" s="110">
        <v>27</v>
      </c>
      <c r="D427" s="12"/>
      <c r="E427" s="12"/>
      <c r="F427" s="12"/>
      <c r="G427" s="12"/>
      <c r="H427" s="12"/>
      <c r="I427" s="12"/>
      <c r="J427" s="12"/>
      <c r="K427" s="12"/>
      <c r="L427" s="12"/>
      <c r="M427" s="12"/>
      <c r="N427" s="12"/>
      <c r="O427" s="12"/>
      <c r="P427" s="55">
        <f t="shared" si="31"/>
        <v>0</v>
      </c>
    </row>
    <row r="428" spans="1:16" x14ac:dyDescent="0.25">
      <c r="A428" s="526">
        <v>245</v>
      </c>
      <c r="B428" s="529" t="s">
        <v>2240</v>
      </c>
      <c r="C428" s="110">
        <v>11</v>
      </c>
      <c r="D428" s="12"/>
      <c r="E428" s="12"/>
      <c r="F428" s="12"/>
      <c r="G428" s="12"/>
      <c r="H428" s="12"/>
      <c r="I428" s="12"/>
      <c r="J428" s="12"/>
      <c r="K428" s="12"/>
      <c r="L428" s="12"/>
      <c r="M428" s="12"/>
      <c r="N428" s="12"/>
      <c r="O428" s="12"/>
      <c r="P428" s="55">
        <f t="shared" si="31"/>
        <v>0</v>
      </c>
    </row>
    <row r="429" spans="1:16" x14ac:dyDescent="0.25">
      <c r="A429" s="527"/>
      <c r="B429" s="530"/>
      <c r="C429" s="110">
        <v>12</v>
      </c>
      <c r="D429" s="12"/>
      <c r="E429" s="12"/>
      <c r="F429" s="12"/>
      <c r="G429" s="12"/>
      <c r="H429" s="12"/>
      <c r="I429" s="12"/>
      <c r="J429" s="12"/>
      <c r="K429" s="12"/>
      <c r="L429" s="12"/>
      <c r="M429" s="12"/>
      <c r="N429" s="12"/>
      <c r="O429" s="12"/>
      <c r="P429" s="55">
        <f t="shared" si="31"/>
        <v>0</v>
      </c>
    </row>
    <row r="430" spans="1:16" x14ac:dyDescent="0.25">
      <c r="A430" s="527"/>
      <c r="B430" s="530"/>
      <c r="C430" s="110">
        <v>13</v>
      </c>
      <c r="D430" s="12"/>
      <c r="E430" s="12"/>
      <c r="F430" s="12"/>
      <c r="G430" s="12"/>
      <c r="H430" s="12"/>
      <c r="I430" s="12"/>
      <c r="J430" s="12"/>
      <c r="K430" s="12"/>
      <c r="L430" s="12"/>
      <c r="M430" s="12"/>
      <c r="N430" s="12"/>
      <c r="O430" s="12"/>
      <c r="P430" s="55">
        <f t="shared" si="31"/>
        <v>0</v>
      </c>
    </row>
    <row r="431" spans="1:16" x14ac:dyDescent="0.25">
      <c r="A431" s="527"/>
      <c r="B431" s="530"/>
      <c r="C431" s="110">
        <v>14</v>
      </c>
      <c r="D431" s="12"/>
      <c r="E431" s="12"/>
      <c r="F431" s="12"/>
      <c r="G431" s="12"/>
      <c r="H431" s="12"/>
      <c r="I431" s="12"/>
      <c r="J431" s="12"/>
      <c r="K431" s="12"/>
      <c r="L431" s="12"/>
      <c r="M431" s="12"/>
      <c r="N431" s="12"/>
      <c r="O431" s="12"/>
      <c r="P431" s="55">
        <f t="shared" si="31"/>
        <v>0</v>
      </c>
    </row>
    <row r="432" spans="1:16" x14ac:dyDescent="0.25">
      <c r="A432" s="527"/>
      <c r="B432" s="530"/>
      <c r="C432" s="110">
        <v>15</v>
      </c>
      <c r="D432" s="12"/>
      <c r="E432" s="12"/>
      <c r="F432" s="12"/>
      <c r="G432" s="12"/>
      <c r="H432" s="12"/>
      <c r="I432" s="12"/>
      <c r="J432" s="12"/>
      <c r="K432" s="12"/>
      <c r="L432" s="12"/>
      <c r="M432" s="12"/>
      <c r="N432" s="12"/>
      <c r="O432" s="12"/>
      <c r="P432" s="55">
        <f t="shared" si="31"/>
        <v>0</v>
      </c>
    </row>
    <row r="433" spans="1:16" x14ac:dyDescent="0.25">
      <c r="A433" s="527"/>
      <c r="B433" s="530"/>
      <c r="C433" s="110">
        <v>16</v>
      </c>
      <c r="D433" s="12"/>
      <c r="E433" s="12"/>
      <c r="F433" s="12"/>
      <c r="G433" s="12"/>
      <c r="H433" s="12"/>
      <c r="I433" s="12"/>
      <c r="J433" s="12"/>
      <c r="K433" s="12"/>
      <c r="L433" s="12"/>
      <c r="M433" s="12"/>
      <c r="N433" s="12"/>
      <c r="O433" s="12"/>
      <c r="P433" s="55">
        <f t="shared" si="31"/>
        <v>0</v>
      </c>
    </row>
    <row r="434" spans="1:16" x14ac:dyDescent="0.25">
      <c r="A434" s="527"/>
      <c r="B434" s="530"/>
      <c r="C434" s="110">
        <v>17</v>
      </c>
      <c r="D434" s="12"/>
      <c r="E434" s="12"/>
      <c r="F434" s="12"/>
      <c r="G434" s="12"/>
      <c r="H434" s="12"/>
      <c r="I434" s="12"/>
      <c r="J434" s="12"/>
      <c r="K434" s="12"/>
      <c r="L434" s="12"/>
      <c r="M434" s="12"/>
      <c r="N434" s="12"/>
      <c r="O434" s="12"/>
      <c r="P434" s="55">
        <f t="shared" si="31"/>
        <v>0</v>
      </c>
    </row>
    <row r="435" spans="1:16" x14ac:dyDescent="0.25">
      <c r="A435" s="527"/>
      <c r="B435" s="530"/>
      <c r="C435" s="110">
        <v>25</v>
      </c>
      <c r="D435" s="12"/>
      <c r="E435" s="12"/>
      <c r="F435" s="12"/>
      <c r="G435" s="12"/>
      <c r="H435" s="12"/>
      <c r="I435" s="12"/>
      <c r="J435" s="12"/>
      <c r="K435" s="12"/>
      <c r="L435" s="12"/>
      <c r="M435" s="12"/>
      <c r="N435" s="12"/>
      <c r="O435" s="12"/>
      <c r="P435" s="55">
        <f t="shared" si="31"/>
        <v>0</v>
      </c>
    </row>
    <row r="436" spans="1:16" x14ac:dyDescent="0.25">
      <c r="A436" s="527"/>
      <c r="B436" s="530"/>
      <c r="C436" s="110">
        <v>26</v>
      </c>
      <c r="D436" s="12"/>
      <c r="E436" s="12"/>
      <c r="F436" s="12"/>
      <c r="G436" s="12"/>
      <c r="H436" s="12"/>
      <c r="I436" s="12"/>
      <c r="J436" s="12"/>
      <c r="K436" s="12"/>
      <c r="L436" s="12"/>
      <c r="M436" s="12"/>
      <c r="N436" s="12"/>
      <c r="O436" s="12"/>
      <c r="P436" s="55">
        <f t="shared" si="31"/>
        <v>0</v>
      </c>
    </row>
    <row r="437" spans="1:16" x14ac:dyDescent="0.25">
      <c r="A437" s="528"/>
      <c r="B437" s="531"/>
      <c r="C437" s="110">
        <v>27</v>
      </c>
      <c r="D437" s="12"/>
      <c r="E437" s="12"/>
      <c r="F437" s="12"/>
      <c r="G437" s="12"/>
      <c r="H437" s="12"/>
      <c r="I437" s="12"/>
      <c r="J437" s="12"/>
      <c r="K437" s="12"/>
      <c r="L437" s="12"/>
      <c r="M437" s="12"/>
      <c r="N437" s="12"/>
      <c r="O437" s="12"/>
      <c r="P437" s="55">
        <f t="shared" si="31"/>
        <v>0</v>
      </c>
    </row>
    <row r="438" spans="1:16" x14ac:dyDescent="0.25">
      <c r="A438" s="526">
        <v>246</v>
      </c>
      <c r="B438" s="529" t="s">
        <v>2241</v>
      </c>
      <c r="C438" s="110">
        <v>11</v>
      </c>
      <c r="D438" s="12"/>
      <c r="E438" s="12"/>
      <c r="F438" s="12"/>
      <c r="G438" s="12"/>
      <c r="H438" s="12"/>
      <c r="I438" s="12"/>
      <c r="J438" s="12"/>
      <c r="K438" s="12"/>
      <c r="L438" s="12"/>
      <c r="M438" s="12"/>
      <c r="N438" s="12"/>
      <c r="O438" s="12"/>
      <c r="P438" s="55">
        <f t="shared" si="31"/>
        <v>0</v>
      </c>
    </row>
    <row r="439" spans="1:16" x14ac:dyDescent="0.25">
      <c r="A439" s="527"/>
      <c r="B439" s="530"/>
      <c r="C439" s="110">
        <v>12</v>
      </c>
      <c r="D439" s="12"/>
      <c r="E439" s="12"/>
      <c r="F439" s="12"/>
      <c r="G439" s="12"/>
      <c r="H439" s="12"/>
      <c r="I439" s="12"/>
      <c r="J439" s="12"/>
      <c r="K439" s="12"/>
      <c r="L439" s="12"/>
      <c r="M439" s="12"/>
      <c r="N439" s="12"/>
      <c r="O439" s="12"/>
      <c r="P439" s="55">
        <f t="shared" si="31"/>
        <v>0</v>
      </c>
    </row>
    <row r="440" spans="1:16" x14ac:dyDescent="0.25">
      <c r="A440" s="527"/>
      <c r="B440" s="530"/>
      <c r="C440" s="110">
        <v>13</v>
      </c>
      <c r="D440" s="12"/>
      <c r="E440" s="12"/>
      <c r="F440" s="12"/>
      <c r="G440" s="12"/>
      <c r="H440" s="12"/>
      <c r="I440" s="12"/>
      <c r="J440" s="12"/>
      <c r="K440" s="12"/>
      <c r="L440" s="12"/>
      <c r="M440" s="12"/>
      <c r="N440" s="12"/>
      <c r="O440" s="12"/>
      <c r="P440" s="55">
        <f t="shared" si="31"/>
        <v>0</v>
      </c>
    </row>
    <row r="441" spans="1:16" x14ac:dyDescent="0.25">
      <c r="A441" s="527"/>
      <c r="B441" s="530"/>
      <c r="C441" s="110">
        <v>14</v>
      </c>
      <c r="D441" s="12"/>
      <c r="E441" s="12"/>
      <c r="F441" s="12"/>
      <c r="G441" s="12"/>
      <c r="H441" s="12"/>
      <c r="I441" s="12"/>
      <c r="J441" s="12"/>
      <c r="K441" s="12"/>
      <c r="L441" s="12"/>
      <c r="M441" s="12"/>
      <c r="N441" s="12"/>
      <c r="O441" s="12"/>
      <c r="P441" s="55">
        <f t="shared" si="31"/>
        <v>0</v>
      </c>
    </row>
    <row r="442" spans="1:16" x14ac:dyDescent="0.25">
      <c r="A442" s="527"/>
      <c r="B442" s="530"/>
      <c r="C442" s="110">
        <v>15</v>
      </c>
      <c r="D442" s="12">
        <v>2200</v>
      </c>
      <c r="E442" s="12">
        <v>2200</v>
      </c>
      <c r="F442" s="12">
        <v>2200</v>
      </c>
      <c r="G442" s="12">
        <v>2200</v>
      </c>
      <c r="H442" s="12">
        <v>2200</v>
      </c>
      <c r="I442" s="12">
        <v>2200</v>
      </c>
      <c r="J442" s="12">
        <v>2200</v>
      </c>
      <c r="K442" s="12">
        <v>2200</v>
      </c>
      <c r="L442" s="12">
        <v>2200</v>
      </c>
      <c r="M442" s="12">
        <v>2200</v>
      </c>
      <c r="N442" s="12">
        <v>2200</v>
      </c>
      <c r="O442" s="12">
        <v>2200</v>
      </c>
      <c r="P442" s="55">
        <f t="shared" si="31"/>
        <v>26400</v>
      </c>
    </row>
    <row r="443" spans="1:16" x14ac:dyDescent="0.25">
      <c r="A443" s="527"/>
      <c r="B443" s="530"/>
      <c r="C443" s="110">
        <v>16</v>
      </c>
      <c r="D443" s="12"/>
      <c r="E443" s="12"/>
      <c r="F443" s="12"/>
      <c r="G443" s="12"/>
      <c r="H443" s="12"/>
      <c r="I443" s="12"/>
      <c r="J443" s="12"/>
      <c r="K443" s="12"/>
      <c r="L443" s="12"/>
      <c r="M443" s="12"/>
      <c r="N443" s="12"/>
      <c r="O443" s="12"/>
      <c r="P443" s="55">
        <f t="shared" si="31"/>
        <v>0</v>
      </c>
    </row>
    <row r="444" spans="1:16" x14ac:dyDescent="0.25">
      <c r="A444" s="527"/>
      <c r="B444" s="530"/>
      <c r="C444" s="110">
        <v>17</v>
      </c>
      <c r="D444" s="12"/>
      <c r="E444" s="12"/>
      <c r="F444" s="12"/>
      <c r="G444" s="12"/>
      <c r="H444" s="12"/>
      <c r="I444" s="12"/>
      <c r="J444" s="12"/>
      <c r="K444" s="12"/>
      <c r="L444" s="12"/>
      <c r="M444" s="12"/>
      <c r="N444" s="12"/>
      <c r="O444" s="12"/>
      <c r="P444" s="55">
        <f t="shared" si="31"/>
        <v>0</v>
      </c>
    </row>
    <row r="445" spans="1:16" x14ac:dyDescent="0.25">
      <c r="A445" s="527"/>
      <c r="B445" s="530"/>
      <c r="C445" s="110">
        <v>25</v>
      </c>
      <c r="D445" s="12"/>
      <c r="E445" s="12"/>
      <c r="F445" s="12"/>
      <c r="G445" s="12"/>
      <c r="H445" s="12"/>
      <c r="I445" s="12"/>
      <c r="J445" s="12"/>
      <c r="K445" s="12"/>
      <c r="L445" s="12"/>
      <c r="M445" s="12"/>
      <c r="N445" s="12"/>
      <c r="O445" s="12"/>
      <c r="P445" s="55">
        <f t="shared" si="31"/>
        <v>0</v>
      </c>
    </row>
    <row r="446" spans="1:16" x14ac:dyDescent="0.25">
      <c r="A446" s="527"/>
      <c r="B446" s="530"/>
      <c r="C446" s="110">
        <v>26</v>
      </c>
      <c r="D446" s="12"/>
      <c r="E446" s="12"/>
      <c r="F446" s="12"/>
      <c r="G446" s="12"/>
      <c r="H446" s="12"/>
      <c r="I446" s="12"/>
      <c r="J446" s="12"/>
      <c r="K446" s="12"/>
      <c r="L446" s="12"/>
      <c r="M446" s="12"/>
      <c r="N446" s="12"/>
      <c r="O446" s="12"/>
      <c r="P446" s="55">
        <f t="shared" si="31"/>
        <v>0</v>
      </c>
    </row>
    <row r="447" spans="1:16" x14ac:dyDescent="0.25">
      <c r="A447" s="528"/>
      <c r="B447" s="531"/>
      <c r="C447" s="110">
        <v>27</v>
      </c>
      <c r="D447" s="12"/>
      <c r="E447" s="12"/>
      <c r="F447" s="12"/>
      <c r="G447" s="12"/>
      <c r="H447" s="12"/>
      <c r="I447" s="12"/>
      <c r="J447" s="12"/>
      <c r="K447" s="12"/>
      <c r="L447" s="12"/>
      <c r="M447" s="12"/>
      <c r="N447" s="12"/>
      <c r="O447" s="12"/>
      <c r="P447" s="55">
        <f t="shared" si="31"/>
        <v>0</v>
      </c>
    </row>
    <row r="448" spans="1:16" x14ac:dyDescent="0.25">
      <c r="A448" s="526">
        <v>247</v>
      </c>
      <c r="B448" s="529" t="s">
        <v>2242</v>
      </c>
      <c r="C448" s="110">
        <v>11</v>
      </c>
      <c r="D448" s="12"/>
      <c r="E448" s="12"/>
      <c r="F448" s="12"/>
      <c r="G448" s="12"/>
      <c r="H448" s="12"/>
      <c r="I448" s="12"/>
      <c r="J448" s="12"/>
      <c r="K448" s="12"/>
      <c r="L448" s="12"/>
      <c r="M448" s="12"/>
      <c r="N448" s="12"/>
      <c r="O448" s="12"/>
      <c r="P448" s="55">
        <f t="shared" si="31"/>
        <v>0</v>
      </c>
    </row>
    <row r="449" spans="1:16" x14ac:dyDescent="0.25">
      <c r="A449" s="527"/>
      <c r="B449" s="530"/>
      <c r="C449" s="110">
        <v>12</v>
      </c>
      <c r="D449" s="12"/>
      <c r="E449" s="12"/>
      <c r="F449" s="12"/>
      <c r="G449" s="12"/>
      <c r="H449" s="12"/>
      <c r="I449" s="12"/>
      <c r="J449" s="12"/>
      <c r="K449" s="12"/>
      <c r="L449" s="12"/>
      <c r="M449" s="12"/>
      <c r="N449" s="12"/>
      <c r="O449" s="12"/>
      <c r="P449" s="55">
        <f t="shared" si="31"/>
        <v>0</v>
      </c>
    </row>
    <row r="450" spans="1:16" x14ac:dyDescent="0.25">
      <c r="A450" s="527"/>
      <c r="B450" s="530"/>
      <c r="C450" s="110">
        <v>13</v>
      </c>
      <c r="D450" s="12"/>
      <c r="E450" s="12"/>
      <c r="F450" s="12"/>
      <c r="G450" s="12"/>
      <c r="H450" s="12"/>
      <c r="I450" s="12"/>
      <c r="J450" s="12"/>
      <c r="K450" s="12"/>
      <c r="L450" s="12"/>
      <c r="M450" s="12"/>
      <c r="N450" s="12"/>
      <c r="O450" s="12"/>
      <c r="P450" s="55">
        <f t="shared" si="31"/>
        <v>0</v>
      </c>
    </row>
    <row r="451" spans="1:16" x14ac:dyDescent="0.25">
      <c r="A451" s="527"/>
      <c r="B451" s="530"/>
      <c r="C451" s="110">
        <v>14</v>
      </c>
      <c r="D451" s="12"/>
      <c r="E451" s="12"/>
      <c r="F451" s="12"/>
      <c r="G451" s="12"/>
      <c r="H451" s="12"/>
      <c r="I451" s="12"/>
      <c r="J451" s="12"/>
      <c r="K451" s="12"/>
      <c r="L451" s="12"/>
      <c r="M451" s="12"/>
      <c r="N451" s="12"/>
      <c r="O451" s="12"/>
      <c r="P451" s="55">
        <f t="shared" si="31"/>
        <v>0</v>
      </c>
    </row>
    <row r="452" spans="1:16" x14ac:dyDescent="0.25">
      <c r="A452" s="527"/>
      <c r="B452" s="530"/>
      <c r="C452" s="110">
        <v>15</v>
      </c>
      <c r="D452" s="12">
        <v>2200</v>
      </c>
      <c r="E452" s="12">
        <v>2200</v>
      </c>
      <c r="F452" s="12">
        <v>2200</v>
      </c>
      <c r="G452" s="12">
        <v>2200</v>
      </c>
      <c r="H452" s="12">
        <v>2200</v>
      </c>
      <c r="I452" s="12">
        <v>2200</v>
      </c>
      <c r="J452" s="12">
        <v>2200</v>
      </c>
      <c r="K452" s="12">
        <v>2200</v>
      </c>
      <c r="L452" s="12">
        <v>2200</v>
      </c>
      <c r="M452" s="12">
        <v>2200</v>
      </c>
      <c r="N452" s="12">
        <v>2200</v>
      </c>
      <c r="O452" s="12">
        <v>2200</v>
      </c>
      <c r="P452" s="55">
        <f t="shared" si="31"/>
        <v>26400</v>
      </c>
    </row>
    <row r="453" spans="1:16" x14ac:dyDescent="0.25">
      <c r="A453" s="527"/>
      <c r="B453" s="530"/>
      <c r="C453" s="110">
        <v>16</v>
      </c>
      <c r="D453" s="12"/>
      <c r="E453" s="12"/>
      <c r="F453" s="12"/>
      <c r="G453" s="12"/>
      <c r="H453" s="12"/>
      <c r="I453" s="12"/>
      <c r="J453" s="12"/>
      <c r="K453" s="12"/>
      <c r="L453" s="12"/>
      <c r="M453" s="12"/>
      <c r="N453" s="12"/>
      <c r="O453" s="12"/>
      <c r="P453" s="55">
        <f t="shared" ref="P453:P477" si="32">SUM(D453:O453)</f>
        <v>0</v>
      </c>
    </row>
    <row r="454" spans="1:16" x14ac:dyDescent="0.25">
      <c r="A454" s="527"/>
      <c r="B454" s="530"/>
      <c r="C454" s="110">
        <v>17</v>
      </c>
      <c r="D454" s="12"/>
      <c r="E454" s="12"/>
      <c r="F454" s="12"/>
      <c r="G454" s="12"/>
      <c r="H454" s="12"/>
      <c r="I454" s="12"/>
      <c r="J454" s="12"/>
      <c r="K454" s="12"/>
      <c r="L454" s="12"/>
      <c r="M454" s="12"/>
      <c r="N454" s="12"/>
      <c r="O454" s="12"/>
      <c r="P454" s="55">
        <f t="shared" si="32"/>
        <v>0</v>
      </c>
    </row>
    <row r="455" spans="1:16" x14ac:dyDescent="0.25">
      <c r="A455" s="527"/>
      <c r="B455" s="530"/>
      <c r="C455" s="110">
        <v>25</v>
      </c>
      <c r="D455" s="12"/>
      <c r="E455" s="12"/>
      <c r="F455" s="12"/>
      <c r="G455" s="12"/>
      <c r="H455" s="12"/>
      <c r="I455" s="12"/>
      <c r="J455" s="12"/>
      <c r="K455" s="12"/>
      <c r="L455" s="12"/>
      <c r="M455" s="12"/>
      <c r="N455" s="12"/>
      <c r="O455" s="12"/>
      <c r="P455" s="55">
        <f t="shared" si="32"/>
        <v>0</v>
      </c>
    </row>
    <row r="456" spans="1:16" x14ac:dyDescent="0.25">
      <c r="A456" s="527"/>
      <c r="B456" s="530"/>
      <c r="C456" s="110">
        <v>26</v>
      </c>
      <c r="D456" s="12"/>
      <c r="E456" s="12"/>
      <c r="F456" s="12"/>
      <c r="G456" s="12"/>
      <c r="H456" s="12"/>
      <c r="I456" s="12"/>
      <c r="J456" s="12"/>
      <c r="K456" s="12"/>
      <c r="L456" s="12"/>
      <c r="M456" s="12"/>
      <c r="N456" s="12"/>
      <c r="O456" s="12"/>
      <c r="P456" s="55">
        <f t="shared" si="32"/>
        <v>0</v>
      </c>
    </row>
    <row r="457" spans="1:16" x14ac:dyDescent="0.25">
      <c r="A457" s="528"/>
      <c r="B457" s="531"/>
      <c r="C457" s="110">
        <v>27</v>
      </c>
      <c r="D457" s="12"/>
      <c r="E457" s="12"/>
      <c r="F457" s="12"/>
      <c r="G457" s="12"/>
      <c r="H457" s="12"/>
      <c r="I457" s="12"/>
      <c r="J457" s="12"/>
      <c r="K457" s="12"/>
      <c r="L457" s="12"/>
      <c r="M457" s="12"/>
      <c r="N457" s="12"/>
      <c r="O457" s="12"/>
      <c r="P457" s="55">
        <f t="shared" si="32"/>
        <v>0</v>
      </c>
    </row>
    <row r="458" spans="1:16" x14ac:dyDescent="0.25">
      <c r="A458" s="526">
        <v>248</v>
      </c>
      <c r="B458" s="529" t="s">
        <v>2243</v>
      </c>
      <c r="C458" s="110">
        <v>11</v>
      </c>
      <c r="D458" s="12"/>
      <c r="E458" s="12"/>
      <c r="F458" s="12"/>
      <c r="G458" s="12"/>
      <c r="H458" s="12"/>
      <c r="I458" s="12"/>
      <c r="J458" s="12"/>
      <c r="K458" s="12"/>
      <c r="L458" s="12"/>
      <c r="M458" s="12"/>
      <c r="N458" s="12"/>
      <c r="O458" s="12"/>
      <c r="P458" s="55">
        <f t="shared" si="32"/>
        <v>0</v>
      </c>
    </row>
    <row r="459" spans="1:16" x14ac:dyDescent="0.25">
      <c r="A459" s="527"/>
      <c r="B459" s="530"/>
      <c r="C459" s="110">
        <v>12</v>
      </c>
      <c r="D459" s="12"/>
      <c r="E459" s="12"/>
      <c r="F459" s="12"/>
      <c r="G459" s="12"/>
      <c r="H459" s="12"/>
      <c r="I459" s="12"/>
      <c r="J459" s="12"/>
      <c r="K459" s="12"/>
      <c r="L459" s="12"/>
      <c r="M459" s="12"/>
      <c r="N459" s="12"/>
      <c r="O459" s="12"/>
      <c r="P459" s="55">
        <f t="shared" si="32"/>
        <v>0</v>
      </c>
    </row>
    <row r="460" spans="1:16" x14ac:dyDescent="0.25">
      <c r="A460" s="527"/>
      <c r="B460" s="530"/>
      <c r="C460" s="110">
        <v>13</v>
      </c>
      <c r="D460" s="12"/>
      <c r="E460" s="12"/>
      <c r="F460" s="12"/>
      <c r="G460" s="12"/>
      <c r="H460" s="12"/>
      <c r="I460" s="12"/>
      <c r="J460" s="12"/>
      <c r="K460" s="12"/>
      <c r="L460" s="12"/>
      <c r="M460" s="12"/>
      <c r="N460" s="12"/>
      <c r="O460" s="12"/>
      <c r="P460" s="55">
        <f t="shared" si="32"/>
        <v>0</v>
      </c>
    </row>
    <row r="461" spans="1:16" x14ac:dyDescent="0.25">
      <c r="A461" s="527"/>
      <c r="B461" s="530"/>
      <c r="C461" s="110">
        <v>14</v>
      </c>
      <c r="D461" s="12"/>
      <c r="E461" s="12"/>
      <c r="F461" s="12"/>
      <c r="G461" s="12"/>
      <c r="H461" s="12"/>
      <c r="I461" s="12"/>
      <c r="J461" s="12"/>
      <c r="K461" s="12"/>
      <c r="L461" s="12"/>
      <c r="M461" s="12"/>
      <c r="N461" s="12"/>
      <c r="O461" s="12"/>
      <c r="P461" s="55">
        <f t="shared" si="32"/>
        <v>0</v>
      </c>
    </row>
    <row r="462" spans="1:16" x14ac:dyDescent="0.25">
      <c r="A462" s="527"/>
      <c r="B462" s="530"/>
      <c r="C462" s="110">
        <v>15</v>
      </c>
      <c r="D462" s="12"/>
      <c r="E462" s="12"/>
      <c r="F462" s="12"/>
      <c r="G462" s="12"/>
      <c r="H462" s="12"/>
      <c r="I462" s="12"/>
      <c r="J462" s="12"/>
      <c r="K462" s="12"/>
      <c r="L462" s="12"/>
      <c r="M462" s="12"/>
      <c r="N462" s="12"/>
      <c r="O462" s="12"/>
      <c r="P462" s="55">
        <f t="shared" si="32"/>
        <v>0</v>
      </c>
    </row>
    <row r="463" spans="1:16" x14ac:dyDescent="0.25">
      <c r="A463" s="527"/>
      <c r="B463" s="530"/>
      <c r="C463" s="110">
        <v>16</v>
      </c>
      <c r="D463" s="12"/>
      <c r="E463" s="12"/>
      <c r="F463" s="12"/>
      <c r="G463" s="12"/>
      <c r="H463" s="12"/>
      <c r="I463" s="12"/>
      <c r="J463" s="12"/>
      <c r="K463" s="12"/>
      <c r="L463" s="12"/>
      <c r="M463" s="12"/>
      <c r="N463" s="12"/>
      <c r="O463" s="12"/>
      <c r="P463" s="55">
        <f t="shared" si="32"/>
        <v>0</v>
      </c>
    </row>
    <row r="464" spans="1:16" x14ac:dyDescent="0.25">
      <c r="A464" s="527"/>
      <c r="B464" s="530"/>
      <c r="C464" s="110">
        <v>17</v>
      </c>
      <c r="D464" s="12"/>
      <c r="E464" s="12"/>
      <c r="F464" s="12"/>
      <c r="G464" s="12"/>
      <c r="H464" s="12"/>
      <c r="I464" s="12"/>
      <c r="J464" s="12"/>
      <c r="K464" s="12"/>
      <c r="L464" s="12"/>
      <c r="M464" s="12"/>
      <c r="N464" s="12"/>
      <c r="O464" s="12"/>
      <c r="P464" s="55">
        <f t="shared" si="32"/>
        <v>0</v>
      </c>
    </row>
    <row r="465" spans="1:16" x14ac:dyDescent="0.25">
      <c r="A465" s="527"/>
      <c r="B465" s="530"/>
      <c r="C465" s="110">
        <v>25</v>
      </c>
      <c r="D465" s="12"/>
      <c r="E465" s="12"/>
      <c r="F465" s="12"/>
      <c r="G465" s="12"/>
      <c r="H465" s="12"/>
      <c r="I465" s="12"/>
      <c r="J465" s="12"/>
      <c r="K465" s="12"/>
      <c r="L465" s="12"/>
      <c r="M465" s="12"/>
      <c r="N465" s="12"/>
      <c r="O465" s="12"/>
      <c r="P465" s="55">
        <f t="shared" si="32"/>
        <v>0</v>
      </c>
    </row>
    <row r="466" spans="1:16" x14ac:dyDescent="0.25">
      <c r="A466" s="527"/>
      <c r="B466" s="530"/>
      <c r="C466" s="110">
        <v>26</v>
      </c>
      <c r="D466" s="12"/>
      <c r="E466" s="12"/>
      <c r="F466" s="12"/>
      <c r="G466" s="12"/>
      <c r="H466" s="12"/>
      <c r="I466" s="12"/>
      <c r="J466" s="12"/>
      <c r="K466" s="12"/>
      <c r="L466" s="12"/>
      <c r="M466" s="12"/>
      <c r="N466" s="12"/>
      <c r="O466" s="12"/>
      <c r="P466" s="55">
        <f t="shared" si="32"/>
        <v>0</v>
      </c>
    </row>
    <row r="467" spans="1:16" x14ac:dyDescent="0.25">
      <c r="A467" s="528"/>
      <c r="B467" s="531"/>
      <c r="C467" s="110">
        <v>27</v>
      </c>
      <c r="D467" s="12"/>
      <c r="E467" s="12"/>
      <c r="F467" s="12"/>
      <c r="G467" s="12"/>
      <c r="H467" s="12"/>
      <c r="I467" s="12"/>
      <c r="J467" s="12"/>
      <c r="K467" s="12"/>
      <c r="L467" s="12"/>
      <c r="M467" s="12"/>
      <c r="N467" s="12"/>
      <c r="O467" s="12"/>
      <c r="P467" s="55">
        <f t="shared" si="32"/>
        <v>0</v>
      </c>
    </row>
    <row r="468" spans="1:16" x14ac:dyDescent="0.25">
      <c r="A468" s="526">
        <v>249</v>
      </c>
      <c r="B468" s="529" t="s">
        <v>2244</v>
      </c>
      <c r="C468" s="110">
        <v>11</v>
      </c>
      <c r="D468" s="12"/>
      <c r="E468" s="12"/>
      <c r="F468" s="12"/>
      <c r="G468" s="12"/>
      <c r="H468" s="12"/>
      <c r="I468" s="12"/>
      <c r="J468" s="12"/>
      <c r="K468" s="12"/>
      <c r="L468" s="12"/>
      <c r="M468" s="12"/>
      <c r="N468" s="12"/>
      <c r="O468" s="12"/>
      <c r="P468" s="55">
        <f t="shared" si="32"/>
        <v>0</v>
      </c>
    </row>
    <row r="469" spans="1:16" x14ac:dyDescent="0.25">
      <c r="A469" s="527"/>
      <c r="B469" s="530"/>
      <c r="C469" s="110">
        <v>12</v>
      </c>
      <c r="D469" s="12"/>
      <c r="E469" s="12"/>
      <c r="F469" s="12"/>
      <c r="G469" s="12"/>
      <c r="H469" s="12"/>
      <c r="I469" s="12"/>
      <c r="J469" s="12"/>
      <c r="K469" s="12"/>
      <c r="L469" s="12"/>
      <c r="M469" s="12"/>
      <c r="N469" s="12"/>
      <c r="O469" s="12"/>
      <c r="P469" s="55">
        <f t="shared" si="32"/>
        <v>0</v>
      </c>
    </row>
    <row r="470" spans="1:16" x14ac:dyDescent="0.25">
      <c r="A470" s="527"/>
      <c r="B470" s="530"/>
      <c r="C470" s="110">
        <v>13</v>
      </c>
      <c r="D470" s="12"/>
      <c r="E470" s="12"/>
      <c r="F470" s="12"/>
      <c r="G470" s="12"/>
      <c r="H470" s="12"/>
      <c r="I470" s="12"/>
      <c r="J470" s="12"/>
      <c r="K470" s="12"/>
      <c r="L470" s="12"/>
      <c r="M470" s="12"/>
      <c r="N470" s="12"/>
      <c r="O470" s="12"/>
      <c r="P470" s="55">
        <f t="shared" si="32"/>
        <v>0</v>
      </c>
    </row>
    <row r="471" spans="1:16" x14ac:dyDescent="0.25">
      <c r="A471" s="527"/>
      <c r="B471" s="530"/>
      <c r="C471" s="110">
        <v>14</v>
      </c>
      <c r="D471" s="12"/>
      <c r="E471" s="12"/>
      <c r="F471" s="12"/>
      <c r="G471" s="12"/>
      <c r="H471" s="12"/>
      <c r="I471" s="12"/>
      <c r="J471" s="12"/>
      <c r="K471" s="12"/>
      <c r="L471" s="12"/>
      <c r="M471" s="12"/>
      <c r="N471" s="12"/>
      <c r="O471" s="12"/>
      <c r="P471" s="55">
        <f t="shared" si="32"/>
        <v>0</v>
      </c>
    </row>
    <row r="472" spans="1:16" x14ac:dyDescent="0.25">
      <c r="A472" s="527"/>
      <c r="B472" s="530"/>
      <c r="C472" s="110">
        <v>15</v>
      </c>
      <c r="D472" s="12">
        <v>45000</v>
      </c>
      <c r="E472" s="12">
        <v>45000</v>
      </c>
      <c r="F472" s="12">
        <v>45000</v>
      </c>
      <c r="G472" s="12">
        <v>45000</v>
      </c>
      <c r="H472" s="12">
        <v>45000</v>
      </c>
      <c r="I472" s="12">
        <v>45000</v>
      </c>
      <c r="J472" s="12">
        <v>45000</v>
      </c>
      <c r="K472" s="12">
        <v>45000</v>
      </c>
      <c r="L472" s="12">
        <v>45000</v>
      </c>
      <c r="M472" s="12">
        <v>45000</v>
      </c>
      <c r="N472" s="12">
        <v>45000</v>
      </c>
      <c r="O472" s="12">
        <v>45000</v>
      </c>
      <c r="P472" s="55">
        <f t="shared" si="32"/>
        <v>540000</v>
      </c>
    </row>
    <row r="473" spans="1:16" x14ac:dyDescent="0.25">
      <c r="A473" s="527"/>
      <c r="B473" s="530"/>
      <c r="C473" s="110">
        <v>16</v>
      </c>
      <c r="D473" s="12"/>
      <c r="E473" s="12"/>
      <c r="F473" s="12"/>
      <c r="G473" s="12"/>
      <c r="H473" s="12"/>
      <c r="I473" s="12"/>
      <c r="J473" s="12"/>
      <c r="K473" s="12"/>
      <c r="L473" s="12"/>
      <c r="M473" s="12"/>
      <c r="N473" s="12"/>
      <c r="O473" s="12"/>
      <c r="P473" s="55">
        <f t="shared" si="32"/>
        <v>0</v>
      </c>
    </row>
    <row r="474" spans="1:16" x14ac:dyDescent="0.25">
      <c r="A474" s="527"/>
      <c r="B474" s="530"/>
      <c r="C474" s="110">
        <v>17</v>
      </c>
      <c r="D474" s="12"/>
      <c r="E474" s="12"/>
      <c r="F474" s="12"/>
      <c r="G474" s="12"/>
      <c r="H474" s="12"/>
      <c r="I474" s="12"/>
      <c r="J474" s="12"/>
      <c r="K474" s="12"/>
      <c r="L474" s="12"/>
      <c r="M474" s="12"/>
      <c r="N474" s="12"/>
      <c r="O474" s="12"/>
      <c r="P474" s="55">
        <f t="shared" si="32"/>
        <v>0</v>
      </c>
    </row>
    <row r="475" spans="1:16" x14ac:dyDescent="0.25">
      <c r="A475" s="527"/>
      <c r="B475" s="530"/>
      <c r="C475" s="110">
        <v>25</v>
      </c>
      <c r="D475" s="12"/>
      <c r="E475" s="12"/>
      <c r="F475" s="12"/>
      <c r="G475" s="12"/>
      <c r="H475" s="12"/>
      <c r="I475" s="12"/>
      <c r="J475" s="12"/>
      <c r="K475" s="12"/>
      <c r="L475" s="12"/>
      <c r="M475" s="12"/>
      <c r="N475" s="12"/>
      <c r="O475" s="12"/>
      <c r="P475" s="55">
        <f t="shared" si="32"/>
        <v>0</v>
      </c>
    </row>
    <row r="476" spans="1:16" x14ac:dyDescent="0.25">
      <c r="A476" s="527"/>
      <c r="B476" s="530"/>
      <c r="C476" s="110">
        <v>26</v>
      </c>
      <c r="D476" s="12"/>
      <c r="E476" s="12"/>
      <c r="F476" s="12"/>
      <c r="G476" s="12"/>
      <c r="H476" s="12"/>
      <c r="I476" s="12"/>
      <c r="J476" s="12"/>
      <c r="K476" s="12"/>
      <c r="L476" s="12"/>
      <c r="M476" s="12"/>
      <c r="N476" s="12"/>
      <c r="O476" s="12"/>
      <c r="P476" s="55">
        <f t="shared" si="32"/>
        <v>0</v>
      </c>
    </row>
    <row r="477" spans="1:16" x14ac:dyDescent="0.25">
      <c r="A477" s="528"/>
      <c r="B477" s="531"/>
      <c r="C477" s="110">
        <v>27</v>
      </c>
      <c r="D477" s="12"/>
      <c r="E477" s="12"/>
      <c r="F477" s="12"/>
      <c r="G477" s="12"/>
      <c r="H477" s="12"/>
      <c r="I477" s="12"/>
      <c r="J477" s="12"/>
      <c r="K477" s="12"/>
      <c r="L477" s="12"/>
      <c r="M477" s="12"/>
      <c r="N477" s="12"/>
      <c r="O477" s="12"/>
      <c r="P477" s="55">
        <f t="shared" si="32"/>
        <v>0</v>
      </c>
    </row>
    <row r="478" spans="1:16" x14ac:dyDescent="0.25">
      <c r="A478" s="74">
        <v>2500</v>
      </c>
      <c r="B478" s="534" t="s">
        <v>2245</v>
      </c>
      <c r="C478" s="535"/>
      <c r="D478" s="72">
        <f>SUM(D479:D548)</f>
        <v>570000</v>
      </c>
      <c r="E478" s="72">
        <f t="shared" ref="E478:O478" si="33">SUM(E479:E548)</f>
        <v>570000</v>
      </c>
      <c r="F478" s="72">
        <f t="shared" si="33"/>
        <v>590000</v>
      </c>
      <c r="G478" s="72">
        <f t="shared" si="33"/>
        <v>570000</v>
      </c>
      <c r="H478" s="72">
        <f t="shared" si="33"/>
        <v>570000</v>
      </c>
      <c r="I478" s="72">
        <f t="shared" si="33"/>
        <v>570000</v>
      </c>
      <c r="J478" s="72">
        <f t="shared" si="33"/>
        <v>570000</v>
      </c>
      <c r="K478" s="72">
        <f t="shared" si="33"/>
        <v>570000</v>
      </c>
      <c r="L478" s="72">
        <f t="shared" si="33"/>
        <v>570000</v>
      </c>
      <c r="M478" s="72">
        <f t="shared" si="33"/>
        <v>570000</v>
      </c>
      <c r="N478" s="72">
        <f t="shared" si="33"/>
        <v>570000</v>
      </c>
      <c r="O478" s="72">
        <f t="shared" si="33"/>
        <v>20000</v>
      </c>
      <c r="P478" s="72">
        <f>SUM(P479:P548)</f>
        <v>6310000</v>
      </c>
    </row>
    <row r="479" spans="1:16" x14ac:dyDescent="0.25">
      <c r="A479" s="526">
        <v>251</v>
      </c>
      <c r="B479" s="529" t="s">
        <v>2246</v>
      </c>
      <c r="C479" s="110">
        <v>11</v>
      </c>
      <c r="D479" s="12"/>
      <c r="E479" s="12"/>
      <c r="F479" s="12"/>
      <c r="G479" s="12"/>
      <c r="H479" s="12"/>
      <c r="I479" s="12"/>
      <c r="J479" s="12"/>
      <c r="K479" s="12"/>
      <c r="L479" s="12"/>
      <c r="M479" s="12"/>
      <c r="N479" s="12"/>
      <c r="O479" s="12"/>
      <c r="P479" s="55">
        <f>SUM(D479:O479)</f>
        <v>0</v>
      </c>
    </row>
    <row r="480" spans="1:16" x14ac:dyDescent="0.25">
      <c r="A480" s="527"/>
      <c r="B480" s="530"/>
      <c r="C480" s="110">
        <v>12</v>
      </c>
      <c r="D480" s="12"/>
      <c r="E480" s="12"/>
      <c r="F480" s="12"/>
      <c r="G480" s="12"/>
      <c r="H480" s="12"/>
      <c r="I480" s="12"/>
      <c r="J480" s="12"/>
      <c r="K480" s="12"/>
      <c r="L480" s="12"/>
      <c r="M480" s="12"/>
      <c r="N480" s="12"/>
      <c r="O480" s="12"/>
      <c r="P480" s="55">
        <f t="shared" ref="P480:P543" si="34">SUM(D480:O480)</f>
        <v>0</v>
      </c>
    </row>
    <row r="481" spans="1:16" x14ac:dyDescent="0.25">
      <c r="A481" s="527"/>
      <c r="B481" s="530"/>
      <c r="C481" s="110">
        <v>13</v>
      </c>
      <c r="D481" s="12"/>
      <c r="E481" s="12"/>
      <c r="F481" s="12"/>
      <c r="G481" s="12"/>
      <c r="H481" s="12"/>
      <c r="I481" s="12"/>
      <c r="J481" s="12"/>
      <c r="K481" s="12"/>
      <c r="L481" s="12"/>
      <c r="M481" s="12"/>
      <c r="N481" s="12"/>
      <c r="O481" s="12"/>
      <c r="P481" s="55">
        <f t="shared" si="34"/>
        <v>0</v>
      </c>
    </row>
    <row r="482" spans="1:16" x14ac:dyDescent="0.25">
      <c r="A482" s="527"/>
      <c r="B482" s="530"/>
      <c r="C482" s="110">
        <v>14</v>
      </c>
      <c r="D482" s="12"/>
      <c r="E482" s="12"/>
      <c r="F482" s="12"/>
      <c r="G482" s="12"/>
      <c r="H482" s="12"/>
      <c r="I482" s="12"/>
      <c r="J482" s="12"/>
      <c r="K482" s="12"/>
      <c r="L482" s="12"/>
      <c r="M482" s="12"/>
      <c r="N482" s="12"/>
      <c r="O482" s="12"/>
      <c r="P482" s="55">
        <f t="shared" si="34"/>
        <v>0</v>
      </c>
    </row>
    <row r="483" spans="1:16" x14ac:dyDescent="0.25">
      <c r="A483" s="527"/>
      <c r="B483" s="530"/>
      <c r="C483" s="110">
        <v>15</v>
      </c>
      <c r="D483" s="12"/>
      <c r="E483" s="12"/>
      <c r="F483" s="12">
        <v>5000</v>
      </c>
      <c r="G483" s="12"/>
      <c r="H483" s="12"/>
      <c r="I483" s="12"/>
      <c r="J483" s="12"/>
      <c r="K483" s="12"/>
      <c r="L483" s="12"/>
      <c r="M483" s="12"/>
      <c r="N483" s="12"/>
      <c r="O483" s="12"/>
      <c r="P483" s="55">
        <f t="shared" si="34"/>
        <v>5000</v>
      </c>
    </row>
    <row r="484" spans="1:16" x14ac:dyDescent="0.25">
      <c r="A484" s="527"/>
      <c r="B484" s="530"/>
      <c r="C484" s="110">
        <v>16</v>
      </c>
      <c r="D484" s="12"/>
      <c r="E484" s="12"/>
      <c r="F484" s="12"/>
      <c r="G484" s="12"/>
      <c r="H484" s="12"/>
      <c r="I484" s="12"/>
      <c r="J484" s="12"/>
      <c r="K484" s="12"/>
      <c r="L484" s="12"/>
      <c r="M484" s="12"/>
      <c r="N484" s="12"/>
      <c r="O484" s="12"/>
      <c r="P484" s="55">
        <f t="shared" si="34"/>
        <v>0</v>
      </c>
    </row>
    <row r="485" spans="1:16" x14ac:dyDescent="0.25">
      <c r="A485" s="527"/>
      <c r="B485" s="530"/>
      <c r="C485" s="110">
        <v>17</v>
      </c>
      <c r="D485" s="12"/>
      <c r="E485" s="12"/>
      <c r="F485" s="12"/>
      <c r="G485" s="12"/>
      <c r="H485" s="12"/>
      <c r="I485" s="12"/>
      <c r="J485" s="12"/>
      <c r="K485" s="12"/>
      <c r="L485" s="12"/>
      <c r="M485" s="12"/>
      <c r="N485" s="12"/>
      <c r="O485" s="12"/>
      <c r="P485" s="55">
        <f t="shared" si="34"/>
        <v>0</v>
      </c>
    </row>
    <row r="486" spans="1:16" x14ac:dyDescent="0.25">
      <c r="A486" s="527"/>
      <c r="B486" s="530"/>
      <c r="C486" s="110">
        <v>25</v>
      </c>
      <c r="D486" s="12"/>
      <c r="E486" s="12"/>
      <c r="F486" s="12"/>
      <c r="G486" s="12"/>
      <c r="H486" s="12"/>
      <c r="I486" s="12"/>
      <c r="J486" s="12"/>
      <c r="K486" s="12"/>
      <c r="L486" s="12"/>
      <c r="M486" s="12"/>
      <c r="N486" s="12"/>
      <c r="O486" s="12"/>
      <c r="P486" s="55">
        <f t="shared" si="34"/>
        <v>0</v>
      </c>
    </row>
    <row r="487" spans="1:16" x14ac:dyDescent="0.25">
      <c r="A487" s="527"/>
      <c r="B487" s="530"/>
      <c r="C487" s="110">
        <v>26</v>
      </c>
      <c r="D487" s="12"/>
      <c r="E487" s="12"/>
      <c r="F487" s="12"/>
      <c r="G487" s="12"/>
      <c r="H487" s="12"/>
      <c r="I487" s="12"/>
      <c r="J487" s="12"/>
      <c r="K487" s="12"/>
      <c r="L487" s="12"/>
      <c r="M487" s="12"/>
      <c r="N487" s="12"/>
      <c r="O487" s="12"/>
      <c r="P487" s="55">
        <f t="shared" si="34"/>
        <v>0</v>
      </c>
    </row>
    <row r="488" spans="1:16" x14ac:dyDescent="0.25">
      <c r="A488" s="528"/>
      <c r="B488" s="531"/>
      <c r="C488" s="110">
        <v>27</v>
      </c>
      <c r="D488" s="12"/>
      <c r="E488" s="12"/>
      <c r="F488" s="12"/>
      <c r="G488" s="12"/>
      <c r="H488" s="12"/>
      <c r="I488" s="12"/>
      <c r="J488" s="12"/>
      <c r="K488" s="12"/>
      <c r="L488" s="12"/>
      <c r="M488" s="12"/>
      <c r="N488" s="12"/>
      <c r="O488" s="12"/>
      <c r="P488" s="55">
        <f t="shared" si="34"/>
        <v>0</v>
      </c>
    </row>
    <row r="489" spans="1:16" x14ac:dyDescent="0.25">
      <c r="A489" s="526">
        <v>252</v>
      </c>
      <c r="B489" s="529" t="s">
        <v>2247</v>
      </c>
      <c r="C489" s="110">
        <v>11</v>
      </c>
      <c r="D489" s="12"/>
      <c r="E489" s="12"/>
      <c r="F489" s="12"/>
      <c r="G489" s="12"/>
      <c r="H489" s="12"/>
      <c r="I489" s="12"/>
      <c r="J489" s="12"/>
      <c r="K489" s="12"/>
      <c r="L489" s="12"/>
      <c r="M489" s="12"/>
      <c r="N489" s="12"/>
      <c r="O489" s="12"/>
      <c r="P489" s="55">
        <f t="shared" si="34"/>
        <v>0</v>
      </c>
    </row>
    <row r="490" spans="1:16" x14ac:dyDescent="0.25">
      <c r="A490" s="527"/>
      <c r="B490" s="530"/>
      <c r="C490" s="110">
        <v>12</v>
      </c>
      <c r="D490" s="12"/>
      <c r="E490" s="12"/>
      <c r="F490" s="12"/>
      <c r="G490" s="12"/>
      <c r="H490" s="12"/>
      <c r="I490" s="12"/>
      <c r="J490" s="12"/>
      <c r="K490" s="12"/>
      <c r="L490" s="12"/>
      <c r="M490" s="12"/>
      <c r="N490" s="12"/>
      <c r="O490" s="12"/>
      <c r="P490" s="55">
        <f t="shared" si="34"/>
        <v>0</v>
      </c>
    </row>
    <row r="491" spans="1:16" x14ac:dyDescent="0.25">
      <c r="A491" s="527"/>
      <c r="B491" s="530"/>
      <c r="C491" s="110">
        <v>13</v>
      </c>
      <c r="D491" s="12"/>
      <c r="E491" s="12"/>
      <c r="F491" s="12"/>
      <c r="G491" s="12"/>
      <c r="H491" s="12"/>
      <c r="I491" s="12"/>
      <c r="J491" s="12"/>
      <c r="K491" s="12"/>
      <c r="L491" s="12"/>
      <c r="M491" s="12"/>
      <c r="N491" s="12"/>
      <c r="O491" s="12"/>
      <c r="P491" s="55">
        <f t="shared" si="34"/>
        <v>0</v>
      </c>
    </row>
    <row r="492" spans="1:16" x14ac:dyDescent="0.25">
      <c r="A492" s="527"/>
      <c r="B492" s="530"/>
      <c r="C492" s="110">
        <v>14</v>
      </c>
      <c r="D492" s="12"/>
      <c r="E492" s="12"/>
      <c r="F492" s="12"/>
      <c r="G492" s="12"/>
      <c r="H492" s="12"/>
      <c r="I492" s="12"/>
      <c r="J492" s="12"/>
      <c r="K492" s="12"/>
      <c r="L492" s="12"/>
      <c r="M492" s="12"/>
      <c r="N492" s="12"/>
      <c r="O492" s="12"/>
      <c r="P492" s="55">
        <f t="shared" si="34"/>
        <v>0</v>
      </c>
    </row>
    <row r="493" spans="1:16" x14ac:dyDescent="0.25">
      <c r="A493" s="527"/>
      <c r="B493" s="530"/>
      <c r="C493" s="110">
        <v>15</v>
      </c>
      <c r="D493" s="12"/>
      <c r="E493" s="12"/>
      <c r="F493" s="12">
        <v>5000</v>
      </c>
      <c r="G493" s="12"/>
      <c r="H493" s="12"/>
      <c r="I493" s="12"/>
      <c r="J493" s="12"/>
      <c r="K493" s="12"/>
      <c r="L493" s="12"/>
      <c r="M493" s="12"/>
      <c r="N493" s="12"/>
      <c r="O493" s="12"/>
      <c r="P493" s="55">
        <f t="shared" si="34"/>
        <v>5000</v>
      </c>
    </row>
    <row r="494" spans="1:16" x14ac:dyDescent="0.25">
      <c r="A494" s="527"/>
      <c r="B494" s="530"/>
      <c r="C494" s="110">
        <v>16</v>
      </c>
      <c r="D494" s="12"/>
      <c r="E494" s="12"/>
      <c r="F494" s="12"/>
      <c r="G494" s="12"/>
      <c r="H494" s="12"/>
      <c r="I494" s="12"/>
      <c r="J494" s="12"/>
      <c r="K494" s="12"/>
      <c r="L494" s="12"/>
      <c r="M494" s="12"/>
      <c r="N494" s="12"/>
      <c r="O494" s="12"/>
      <c r="P494" s="55">
        <f t="shared" si="34"/>
        <v>0</v>
      </c>
    </row>
    <row r="495" spans="1:16" x14ac:dyDescent="0.25">
      <c r="A495" s="527"/>
      <c r="B495" s="530"/>
      <c r="C495" s="110">
        <v>17</v>
      </c>
      <c r="D495" s="12"/>
      <c r="E495" s="12"/>
      <c r="F495" s="12"/>
      <c r="G495" s="12"/>
      <c r="H495" s="12"/>
      <c r="I495" s="12"/>
      <c r="J495" s="12"/>
      <c r="K495" s="12"/>
      <c r="L495" s="12"/>
      <c r="M495" s="12"/>
      <c r="N495" s="12"/>
      <c r="O495" s="12"/>
      <c r="P495" s="55">
        <f t="shared" si="34"/>
        <v>0</v>
      </c>
    </row>
    <row r="496" spans="1:16" x14ac:dyDescent="0.25">
      <c r="A496" s="527"/>
      <c r="B496" s="530"/>
      <c r="C496" s="110">
        <v>25</v>
      </c>
      <c r="D496" s="12"/>
      <c r="E496" s="12"/>
      <c r="F496" s="12"/>
      <c r="G496" s="12"/>
      <c r="H496" s="12"/>
      <c r="I496" s="12"/>
      <c r="J496" s="12"/>
      <c r="K496" s="12"/>
      <c r="L496" s="12"/>
      <c r="M496" s="12"/>
      <c r="N496" s="12"/>
      <c r="O496" s="12"/>
      <c r="P496" s="55">
        <f t="shared" si="34"/>
        <v>0</v>
      </c>
    </row>
    <row r="497" spans="1:16" x14ac:dyDescent="0.25">
      <c r="A497" s="527"/>
      <c r="B497" s="530"/>
      <c r="C497" s="110">
        <v>26</v>
      </c>
      <c r="D497" s="12"/>
      <c r="E497" s="12"/>
      <c r="F497" s="12"/>
      <c r="G497" s="12"/>
      <c r="H497" s="12"/>
      <c r="I497" s="12"/>
      <c r="J497" s="12"/>
      <c r="K497" s="12"/>
      <c r="L497" s="12"/>
      <c r="M497" s="12"/>
      <c r="N497" s="12"/>
      <c r="O497" s="12"/>
      <c r="P497" s="55">
        <f t="shared" si="34"/>
        <v>0</v>
      </c>
    </row>
    <row r="498" spans="1:16" x14ac:dyDescent="0.25">
      <c r="A498" s="528"/>
      <c r="B498" s="531"/>
      <c r="C498" s="110">
        <v>27</v>
      </c>
      <c r="D498" s="12"/>
      <c r="E498" s="12"/>
      <c r="F498" s="12"/>
      <c r="G498" s="12"/>
      <c r="H498" s="12"/>
      <c r="I498" s="12"/>
      <c r="J498" s="12"/>
      <c r="K498" s="12"/>
      <c r="L498" s="12"/>
      <c r="M498" s="12"/>
      <c r="N498" s="12"/>
      <c r="O498" s="12"/>
      <c r="P498" s="55">
        <f t="shared" si="34"/>
        <v>0</v>
      </c>
    </row>
    <row r="499" spans="1:16" x14ac:dyDescent="0.25">
      <c r="A499" s="526">
        <v>253</v>
      </c>
      <c r="B499" s="529" t="s">
        <v>2248</v>
      </c>
      <c r="C499" s="110">
        <v>11</v>
      </c>
      <c r="D499" s="12">
        <v>20000</v>
      </c>
      <c r="E499" s="12">
        <v>20000</v>
      </c>
      <c r="F499" s="12">
        <v>20000</v>
      </c>
      <c r="G499" s="12">
        <v>20000</v>
      </c>
      <c r="H499" s="12">
        <v>20000</v>
      </c>
      <c r="I499" s="12">
        <v>20000</v>
      </c>
      <c r="J499" s="12">
        <v>20000</v>
      </c>
      <c r="K499" s="12">
        <v>20000</v>
      </c>
      <c r="L499" s="12">
        <v>20000</v>
      </c>
      <c r="M499" s="12">
        <v>20000</v>
      </c>
      <c r="N499" s="12">
        <v>20000</v>
      </c>
      <c r="O499" s="12">
        <v>20000</v>
      </c>
      <c r="P499" s="55">
        <f t="shared" si="34"/>
        <v>240000</v>
      </c>
    </row>
    <row r="500" spans="1:16" x14ac:dyDescent="0.25">
      <c r="A500" s="527"/>
      <c r="B500" s="530"/>
      <c r="C500" s="110">
        <v>12</v>
      </c>
      <c r="D500" s="12"/>
      <c r="E500" s="12"/>
      <c r="F500" s="12"/>
      <c r="G500" s="12"/>
      <c r="H500" s="12"/>
      <c r="I500" s="12"/>
      <c r="J500" s="12"/>
      <c r="K500" s="12"/>
      <c r="L500" s="12"/>
      <c r="M500" s="12"/>
      <c r="N500" s="12"/>
      <c r="O500" s="12"/>
      <c r="P500" s="55">
        <f t="shared" si="34"/>
        <v>0</v>
      </c>
    </row>
    <row r="501" spans="1:16" x14ac:dyDescent="0.25">
      <c r="A501" s="527"/>
      <c r="B501" s="530"/>
      <c r="C501" s="110">
        <v>13</v>
      </c>
      <c r="D501" s="12"/>
      <c r="E501" s="12"/>
      <c r="F501" s="12"/>
      <c r="G501" s="12"/>
      <c r="H501" s="12"/>
      <c r="I501" s="12"/>
      <c r="J501" s="12"/>
      <c r="K501" s="12"/>
      <c r="L501" s="12"/>
      <c r="M501" s="12"/>
      <c r="N501" s="12"/>
      <c r="O501" s="12"/>
      <c r="P501" s="55">
        <f t="shared" si="34"/>
        <v>0</v>
      </c>
    </row>
    <row r="502" spans="1:16" x14ac:dyDescent="0.25">
      <c r="A502" s="527"/>
      <c r="B502" s="530"/>
      <c r="C502" s="110">
        <v>14</v>
      </c>
      <c r="D502" s="12"/>
      <c r="E502" s="12"/>
      <c r="F502" s="12"/>
      <c r="G502" s="12"/>
      <c r="H502" s="12"/>
      <c r="I502" s="12"/>
      <c r="J502" s="12"/>
      <c r="K502" s="12"/>
      <c r="L502" s="12"/>
      <c r="M502" s="12"/>
      <c r="N502" s="12"/>
      <c r="O502" s="12"/>
      <c r="P502" s="55">
        <f t="shared" si="34"/>
        <v>0</v>
      </c>
    </row>
    <row r="503" spans="1:16" x14ac:dyDescent="0.25">
      <c r="A503" s="527"/>
      <c r="B503" s="530"/>
      <c r="C503" s="110">
        <v>15</v>
      </c>
      <c r="D503" s="12"/>
      <c r="E503" s="12"/>
      <c r="F503" s="12"/>
      <c r="G503" s="12"/>
      <c r="H503" s="12"/>
      <c r="I503" s="12"/>
      <c r="J503" s="12"/>
      <c r="K503" s="12"/>
      <c r="L503" s="12"/>
      <c r="M503" s="12"/>
      <c r="N503" s="12"/>
      <c r="O503" s="12"/>
      <c r="P503" s="55">
        <f t="shared" si="34"/>
        <v>0</v>
      </c>
    </row>
    <row r="504" spans="1:16" x14ac:dyDescent="0.25">
      <c r="A504" s="527"/>
      <c r="B504" s="530"/>
      <c r="C504" s="110">
        <v>16</v>
      </c>
      <c r="D504" s="12"/>
      <c r="E504" s="12"/>
      <c r="F504" s="12"/>
      <c r="G504" s="12"/>
      <c r="H504" s="12"/>
      <c r="I504" s="12"/>
      <c r="J504" s="12"/>
      <c r="K504" s="12"/>
      <c r="L504" s="12"/>
      <c r="M504" s="12"/>
      <c r="N504" s="12"/>
      <c r="O504" s="12"/>
      <c r="P504" s="55">
        <f t="shared" si="34"/>
        <v>0</v>
      </c>
    </row>
    <row r="505" spans="1:16" x14ac:dyDescent="0.25">
      <c r="A505" s="527"/>
      <c r="B505" s="530"/>
      <c r="C505" s="110">
        <v>17</v>
      </c>
      <c r="D505" s="12"/>
      <c r="E505" s="12"/>
      <c r="F505" s="12"/>
      <c r="G505" s="12"/>
      <c r="H505" s="12"/>
      <c r="I505" s="12"/>
      <c r="J505" s="12"/>
      <c r="K505" s="12"/>
      <c r="L505" s="12"/>
      <c r="M505" s="12"/>
      <c r="N505" s="12"/>
      <c r="O505" s="12"/>
      <c r="P505" s="55">
        <f t="shared" si="34"/>
        <v>0</v>
      </c>
    </row>
    <row r="506" spans="1:16" x14ac:dyDescent="0.25">
      <c r="A506" s="527"/>
      <c r="B506" s="530"/>
      <c r="C506" s="110">
        <v>25</v>
      </c>
      <c r="D506" s="12"/>
      <c r="E506" s="12"/>
      <c r="F506" s="12"/>
      <c r="G506" s="12"/>
      <c r="H506" s="12"/>
      <c r="I506" s="12"/>
      <c r="J506" s="12"/>
      <c r="K506" s="12"/>
      <c r="L506" s="12"/>
      <c r="M506" s="12"/>
      <c r="N506" s="12"/>
      <c r="O506" s="12"/>
      <c r="P506" s="55">
        <f t="shared" si="34"/>
        <v>0</v>
      </c>
    </row>
    <row r="507" spans="1:16" x14ac:dyDescent="0.25">
      <c r="A507" s="527"/>
      <c r="B507" s="530"/>
      <c r="C507" s="110">
        <v>26</v>
      </c>
      <c r="D507" s="12"/>
      <c r="E507" s="12"/>
      <c r="F507" s="12"/>
      <c r="G507" s="12"/>
      <c r="H507" s="12"/>
      <c r="I507" s="12"/>
      <c r="J507" s="12"/>
      <c r="K507" s="12"/>
      <c r="L507" s="12"/>
      <c r="M507" s="12"/>
      <c r="N507" s="12"/>
      <c r="O507" s="12"/>
      <c r="P507" s="55">
        <f t="shared" si="34"/>
        <v>0</v>
      </c>
    </row>
    <row r="508" spans="1:16" x14ac:dyDescent="0.25">
      <c r="A508" s="528"/>
      <c r="B508" s="531"/>
      <c r="C508" s="110">
        <v>27</v>
      </c>
      <c r="D508" s="12"/>
      <c r="E508" s="12"/>
      <c r="F508" s="12"/>
      <c r="G508" s="12"/>
      <c r="H508" s="12"/>
      <c r="I508" s="12"/>
      <c r="J508" s="12"/>
      <c r="K508" s="12"/>
      <c r="L508" s="12"/>
      <c r="M508" s="12"/>
      <c r="N508" s="12"/>
      <c r="O508" s="12"/>
      <c r="P508" s="55">
        <f t="shared" si="34"/>
        <v>0</v>
      </c>
    </row>
    <row r="509" spans="1:16" x14ac:dyDescent="0.25">
      <c r="A509" s="526">
        <v>254</v>
      </c>
      <c r="B509" s="529" t="s">
        <v>2249</v>
      </c>
      <c r="C509" s="110">
        <v>11</v>
      </c>
      <c r="D509" s="12"/>
      <c r="E509" s="12"/>
      <c r="F509" s="12"/>
      <c r="G509" s="12"/>
      <c r="H509" s="12"/>
      <c r="I509" s="12"/>
      <c r="J509" s="12"/>
      <c r="K509" s="12"/>
      <c r="L509" s="12"/>
      <c r="M509" s="12"/>
      <c r="N509" s="12"/>
      <c r="O509" s="12"/>
      <c r="P509" s="55">
        <f t="shared" si="34"/>
        <v>0</v>
      </c>
    </row>
    <row r="510" spans="1:16" x14ac:dyDescent="0.25">
      <c r="A510" s="527"/>
      <c r="B510" s="530"/>
      <c r="C510" s="110">
        <v>12</v>
      </c>
      <c r="D510" s="12"/>
      <c r="E510" s="12"/>
      <c r="F510" s="12"/>
      <c r="G510" s="12"/>
      <c r="H510" s="12"/>
      <c r="I510" s="12"/>
      <c r="J510" s="12"/>
      <c r="K510" s="12"/>
      <c r="L510" s="12"/>
      <c r="M510" s="12"/>
      <c r="N510" s="12"/>
      <c r="O510" s="12"/>
      <c r="P510" s="55">
        <f t="shared" si="34"/>
        <v>0</v>
      </c>
    </row>
    <row r="511" spans="1:16" x14ac:dyDescent="0.25">
      <c r="A511" s="527"/>
      <c r="B511" s="530"/>
      <c r="C511" s="110">
        <v>13</v>
      </c>
      <c r="D511" s="12"/>
      <c r="E511" s="12"/>
      <c r="F511" s="12"/>
      <c r="G511" s="12"/>
      <c r="H511" s="12"/>
      <c r="I511" s="12"/>
      <c r="J511" s="12"/>
      <c r="K511" s="12"/>
      <c r="L511" s="12"/>
      <c r="M511" s="12"/>
      <c r="N511" s="12"/>
      <c r="O511" s="12"/>
      <c r="P511" s="55">
        <f t="shared" si="34"/>
        <v>0</v>
      </c>
    </row>
    <row r="512" spans="1:16" x14ac:dyDescent="0.25">
      <c r="A512" s="527"/>
      <c r="B512" s="530"/>
      <c r="C512" s="110">
        <v>14</v>
      </c>
      <c r="D512" s="12"/>
      <c r="E512" s="12"/>
      <c r="F512" s="12"/>
      <c r="G512" s="12"/>
      <c r="H512" s="12"/>
      <c r="I512" s="12"/>
      <c r="J512" s="12"/>
      <c r="K512" s="12"/>
      <c r="L512" s="12"/>
      <c r="M512" s="12"/>
      <c r="N512" s="12"/>
      <c r="O512" s="12"/>
      <c r="P512" s="55">
        <f t="shared" si="34"/>
        <v>0</v>
      </c>
    </row>
    <row r="513" spans="1:16" x14ac:dyDescent="0.25">
      <c r="A513" s="527"/>
      <c r="B513" s="530"/>
      <c r="C513" s="110">
        <v>15</v>
      </c>
      <c r="D513" s="12"/>
      <c r="E513" s="12"/>
      <c r="F513" s="12">
        <v>5000</v>
      </c>
      <c r="G513" s="12"/>
      <c r="H513" s="12"/>
      <c r="I513" s="12"/>
      <c r="J513" s="12"/>
      <c r="K513" s="12"/>
      <c r="L513" s="12"/>
      <c r="M513" s="12"/>
      <c r="N513" s="12"/>
      <c r="O513" s="12"/>
      <c r="P513" s="55">
        <f t="shared" si="34"/>
        <v>5000</v>
      </c>
    </row>
    <row r="514" spans="1:16" x14ac:dyDescent="0.25">
      <c r="A514" s="527"/>
      <c r="B514" s="530"/>
      <c r="C514" s="110">
        <v>16</v>
      </c>
      <c r="D514" s="12"/>
      <c r="E514" s="12"/>
      <c r="F514" s="12"/>
      <c r="G514" s="12"/>
      <c r="H514" s="12"/>
      <c r="I514" s="12"/>
      <c r="J514" s="12"/>
      <c r="K514" s="12"/>
      <c r="L514" s="12"/>
      <c r="M514" s="12"/>
      <c r="N514" s="12"/>
      <c r="O514" s="12"/>
      <c r="P514" s="55">
        <f t="shared" si="34"/>
        <v>0</v>
      </c>
    </row>
    <row r="515" spans="1:16" x14ac:dyDescent="0.25">
      <c r="A515" s="527"/>
      <c r="B515" s="530"/>
      <c r="C515" s="110">
        <v>17</v>
      </c>
      <c r="D515" s="12"/>
      <c r="E515" s="12"/>
      <c r="F515" s="12"/>
      <c r="G515" s="12"/>
      <c r="H515" s="12"/>
      <c r="I515" s="12"/>
      <c r="J515" s="12"/>
      <c r="K515" s="12"/>
      <c r="L515" s="12"/>
      <c r="M515" s="12"/>
      <c r="N515" s="12"/>
      <c r="O515" s="12"/>
      <c r="P515" s="55">
        <f t="shared" si="34"/>
        <v>0</v>
      </c>
    </row>
    <row r="516" spans="1:16" x14ac:dyDescent="0.25">
      <c r="A516" s="527"/>
      <c r="B516" s="530"/>
      <c r="C516" s="110">
        <v>25</v>
      </c>
      <c r="D516" s="12"/>
      <c r="E516" s="12"/>
      <c r="F516" s="12"/>
      <c r="G516" s="12"/>
      <c r="H516" s="12"/>
      <c r="I516" s="12"/>
      <c r="J516" s="12"/>
      <c r="K516" s="12"/>
      <c r="L516" s="12"/>
      <c r="M516" s="12"/>
      <c r="N516" s="12"/>
      <c r="O516" s="12"/>
      <c r="P516" s="55">
        <f t="shared" si="34"/>
        <v>0</v>
      </c>
    </row>
    <row r="517" spans="1:16" x14ac:dyDescent="0.25">
      <c r="A517" s="527"/>
      <c r="B517" s="530"/>
      <c r="C517" s="110">
        <v>26</v>
      </c>
      <c r="D517" s="12"/>
      <c r="E517" s="12"/>
      <c r="F517" s="12"/>
      <c r="G517" s="12"/>
      <c r="H517" s="12"/>
      <c r="I517" s="12"/>
      <c r="J517" s="12"/>
      <c r="K517" s="12"/>
      <c r="L517" s="12"/>
      <c r="M517" s="12"/>
      <c r="N517" s="12"/>
      <c r="O517" s="12"/>
      <c r="P517" s="55">
        <f t="shared" si="34"/>
        <v>0</v>
      </c>
    </row>
    <row r="518" spans="1:16" x14ac:dyDescent="0.25">
      <c r="A518" s="528"/>
      <c r="B518" s="531"/>
      <c r="C518" s="110">
        <v>27</v>
      </c>
      <c r="D518" s="12"/>
      <c r="E518" s="12"/>
      <c r="F518" s="12"/>
      <c r="G518" s="12"/>
      <c r="H518" s="12"/>
      <c r="I518" s="12"/>
      <c r="J518" s="12"/>
      <c r="K518" s="12"/>
      <c r="L518" s="12"/>
      <c r="M518" s="12"/>
      <c r="N518" s="12"/>
      <c r="O518" s="12"/>
      <c r="P518" s="55">
        <f t="shared" si="34"/>
        <v>0</v>
      </c>
    </row>
    <row r="519" spans="1:16" x14ac:dyDescent="0.25">
      <c r="A519" s="526">
        <v>255</v>
      </c>
      <c r="B519" s="529" t="s">
        <v>2250</v>
      </c>
      <c r="C519" s="110">
        <v>11</v>
      </c>
      <c r="D519" s="12"/>
      <c r="E519" s="12"/>
      <c r="F519" s="12"/>
      <c r="G519" s="12"/>
      <c r="H519" s="12"/>
      <c r="I519" s="12"/>
      <c r="J519" s="12"/>
      <c r="K519" s="12"/>
      <c r="L519" s="12"/>
      <c r="M519" s="12"/>
      <c r="N519" s="12"/>
      <c r="O519" s="12"/>
      <c r="P519" s="55">
        <f t="shared" si="34"/>
        <v>0</v>
      </c>
    </row>
    <row r="520" spans="1:16" x14ac:dyDescent="0.25">
      <c r="A520" s="527"/>
      <c r="B520" s="530"/>
      <c r="C520" s="110">
        <v>12</v>
      </c>
      <c r="D520" s="12"/>
      <c r="E520" s="12"/>
      <c r="F520" s="12"/>
      <c r="G520" s="12"/>
      <c r="H520" s="12"/>
      <c r="I520" s="12"/>
      <c r="J520" s="12"/>
      <c r="K520" s="12"/>
      <c r="L520" s="12"/>
      <c r="M520" s="12"/>
      <c r="N520" s="12"/>
      <c r="O520" s="12"/>
      <c r="P520" s="55">
        <f t="shared" si="34"/>
        <v>0</v>
      </c>
    </row>
    <row r="521" spans="1:16" x14ac:dyDescent="0.25">
      <c r="A521" s="527"/>
      <c r="B521" s="530"/>
      <c r="C521" s="110">
        <v>13</v>
      </c>
      <c r="D521" s="12"/>
      <c r="E521" s="12"/>
      <c r="F521" s="12"/>
      <c r="G521" s="12"/>
      <c r="H521" s="12"/>
      <c r="I521" s="12"/>
      <c r="J521" s="12"/>
      <c r="K521" s="12"/>
      <c r="L521" s="12"/>
      <c r="M521" s="12"/>
      <c r="N521" s="12"/>
      <c r="O521" s="12"/>
      <c r="P521" s="55">
        <f t="shared" si="34"/>
        <v>0</v>
      </c>
    </row>
    <row r="522" spans="1:16" x14ac:dyDescent="0.25">
      <c r="A522" s="527"/>
      <c r="B522" s="530"/>
      <c r="C522" s="110">
        <v>14</v>
      </c>
      <c r="D522" s="12"/>
      <c r="E522" s="12"/>
      <c r="F522" s="12"/>
      <c r="G522" s="12"/>
      <c r="H522" s="12"/>
      <c r="I522" s="12"/>
      <c r="J522" s="12"/>
      <c r="K522" s="12"/>
      <c r="L522" s="12"/>
      <c r="M522" s="12"/>
      <c r="N522" s="12"/>
      <c r="O522" s="12"/>
      <c r="P522" s="55">
        <f t="shared" si="34"/>
        <v>0</v>
      </c>
    </row>
    <row r="523" spans="1:16" x14ac:dyDescent="0.25">
      <c r="A523" s="527"/>
      <c r="B523" s="530"/>
      <c r="C523" s="110">
        <v>15</v>
      </c>
      <c r="D523" s="12"/>
      <c r="E523" s="12"/>
      <c r="F523" s="12"/>
      <c r="G523" s="12"/>
      <c r="H523" s="12"/>
      <c r="I523" s="12"/>
      <c r="J523" s="12"/>
      <c r="K523" s="12"/>
      <c r="L523" s="12"/>
      <c r="M523" s="12"/>
      <c r="N523" s="12"/>
      <c r="O523" s="12"/>
      <c r="P523" s="55">
        <f t="shared" si="34"/>
        <v>0</v>
      </c>
    </row>
    <row r="524" spans="1:16" x14ac:dyDescent="0.25">
      <c r="A524" s="527"/>
      <c r="B524" s="530"/>
      <c r="C524" s="110">
        <v>16</v>
      </c>
      <c r="D524" s="12"/>
      <c r="E524" s="12"/>
      <c r="F524" s="12"/>
      <c r="G524" s="12"/>
      <c r="H524" s="12"/>
      <c r="I524" s="12"/>
      <c r="J524" s="12"/>
      <c r="K524" s="12"/>
      <c r="L524" s="12"/>
      <c r="M524" s="12"/>
      <c r="N524" s="12"/>
      <c r="O524" s="12"/>
      <c r="P524" s="55">
        <f t="shared" si="34"/>
        <v>0</v>
      </c>
    </row>
    <row r="525" spans="1:16" x14ac:dyDescent="0.25">
      <c r="A525" s="527"/>
      <c r="B525" s="530"/>
      <c r="C525" s="110">
        <v>17</v>
      </c>
      <c r="D525" s="12"/>
      <c r="E525" s="12"/>
      <c r="F525" s="12"/>
      <c r="G525" s="12"/>
      <c r="H525" s="12"/>
      <c r="I525" s="12"/>
      <c r="J525" s="12"/>
      <c r="K525" s="12"/>
      <c r="L525" s="12"/>
      <c r="M525" s="12"/>
      <c r="N525" s="12"/>
      <c r="O525" s="12"/>
      <c r="P525" s="55">
        <f t="shared" si="34"/>
        <v>0</v>
      </c>
    </row>
    <row r="526" spans="1:16" x14ac:dyDescent="0.25">
      <c r="A526" s="527"/>
      <c r="B526" s="530"/>
      <c r="C526" s="110">
        <v>25</v>
      </c>
      <c r="D526" s="12"/>
      <c r="E526" s="12"/>
      <c r="F526" s="12"/>
      <c r="G526" s="12"/>
      <c r="H526" s="12"/>
      <c r="I526" s="12"/>
      <c r="J526" s="12"/>
      <c r="K526" s="12"/>
      <c r="L526" s="12"/>
      <c r="M526" s="12"/>
      <c r="N526" s="12"/>
      <c r="O526" s="12"/>
      <c r="P526" s="55">
        <f t="shared" si="34"/>
        <v>0</v>
      </c>
    </row>
    <row r="527" spans="1:16" x14ac:dyDescent="0.25">
      <c r="A527" s="527"/>
      <c r="B527" s="530"/>
      <c r="C527" s="110">
        <v>26</v>
      </c>
      <c r="D527" s="12"/>
      <c r="E527" s="12"/>
      <c r="F527" s="12"/>
      <c r="G527" s="12"/>
      <c r="H527" s="12"/>
      <c r="I527" s="12"/>
      <c r="J527" s="12"/>
      <c r="K527" s="12"/>
      <c r="L527" s="12"/>
      <c r="M527" s="12"/>
      <c r="N527" s="12"/>
      <c r="O527" s="12"/>
      <c r="P527" s="55">
        <f t="shared" si="34"/>
        <v>0</v>
      </c>
    </row>
    <row r="528" spans="1:16" x14ac:dyDescent="0.25">
      <c r="A528" s="528"/>
      <c r="B528" s="531"/>
      <c r="C528" s="110">
        <v>27</v>
      </c>
      <c r="D528" s="12"/>
      <c r="E528" s="12"/>
      <c r="F528" s="12"/>
      <c r="G528" s="12"/>
      <c r="H528" s="12"/>
      <c r="I528" s="12"/>
      <c r="J528" s="12"/>
      <c r="K528" s="12"/>
      <c r="L528" s="12"/>
      <c r="M528" s="12"/>
      <c r="N528" s="12"/>
      <c r="O528" s="12"/>
      <c r="P528" s="55">
        <f t="shared" si="34"/>
        <v>0</v>
      </c>
    </row>
    <row r="529" spans="1:16" x14ac:dyDescent="0.25">
      <c r="A529" s="526">
        <v>256</v>
      </c>
      <c r="B529" s="529" t="s">
        <v>2251</v>
      </c>
      <c r="C529" s="110">
        <v>11</v>
      </c>
      <c r="D529" s="12"/>
      <c r="E529" s="12"/>
      <c r="F529" s="12"/>
      <c r="G529" s="12"/>
      <c r="H529" s="12"/>
      <c r="I529" s="12"/>
      <c r="J529" s="12"/>
      <c r="K529" s="12"/>
      <c r="L529" s="12"/>
      <c r="M529" s="12"/>
      <c r="N529" s="12"/>
      <c r="O529" s="12"/>
      <c r="P529" s="55">
        <f t="shared" si="34"/>
        <v>0</v>
      </c>
    </row>
    <row r="530" spans="1:16" x14ac:dyDescent="0.25">
      <c r="A530" s="527"/>
      <c r="B530" s="530"/>
      <c r="C530" s="110">
        <v>12</v>
      </c>
      <c r="D530" s="12"/>
      <c r="E530" s="12"/>
      <c r="F530" s="12"/>
      <c r="G530" s="12"/>
      <c r="H530" s="12"/>
      <c r="I530" s="12"/>
      <c r="J530" s="12"/>
      <c r="K530" s="12"/>
      <c r="L530" s="12"/>
      <c r="M530" s="12"/>
      <c r="N530" s="12"/>
      <c r="O530" s="12"/>
      <c r="P530" s="55">
        <f t="shared" si="34"/>
        <v>0</v>
      </c>
    </row>
    <row r="531" spans="1:16" x14ac:dyDescent="0.25">
      <c r="A531" s="527"/>
      <c r="B531" s="530"/>
      <c r="C531" s="110">
        <v>13</v>
      </c>
      <c r="D531" s="12"/>
      <c r="E531" s="12"/>
      <c r="F531" s="12"/>
      <c r="G531" s="12"/>
      <c r="H531" s="12"/>
      <c r="I531" s="12"/>
      <c r="J531" s="12"/>
      <c r="K531" s="12"/>
      <c r="L531" s="12"/>
      <c r="M531" s="12"/>
      <c r="N531" s="12"/>
      <c r="O531" s="12"/>
      <c r="P531" s="55">
        <f t="shared" si="34"/>
        <v>0</v>
      </c>
    </row>
    <row r="532" spans="1:16" x14ac:dyDescent="0.25">
      <c r="A532" s="527"/>
      <c r="B532" s="530"/>
      <c r="C532" s="110">
        <v>14</v>
      </c>
      <c r="D532" s="12"/>
      <c r="E532" s="12"/>
      <c r="F532" s="12"/>
      <c r="G532" s="12"/>
      <c r="H532" s="12"/>
      <c r="I532" s="12"/>
      <c r="J532" s="12"/>
      <c r="K532" s="12"/>
      <c r="L532" s="12"/>
      <c r="M532" s="12"/>
      <c r="N532" s="12"/>
      <c r="O532" s="12"/>
      <c r="P532" s="55">
        <f t="shared" si="34"/>
        <v>0</v>
      </c>
    </row>
    <row r="533" spans="1:16" x14ac:dyDescent="0.25">
      <c r="A533" s="527"/>
      <c r="B533" s="530"/>
      <c r="C533" s="110">
        <v>15</v>
      </c>
      <c r="D533" s="12"/>
      <c r="E533" s="12"/>
      <c r="F533" s="12">
        <v>5000</v>
      </c>
      <c r="G533" s="12"/>
      <c r="H533" s="12"/>
      <c r="I533" s="12"/>
      <c r="J533" s="12"/>
      <c r="K533" s="12"/>
      <c r="L533" s="12"/>
      <c r="M533" s="12"/>
      <c r="N533" s="12"/>
      <c r="O533" s="12"/>
      <c r="P533" s="55">
        <f t="shared" si="34"/>
        <v>5000</v>
      </c>
    </row>
    <row r="534" spans="1:16" x14ac:dyDescent="0.25">
      <c r="A534" s="527"/>
      <c r="B534" s="530"/>
      <c r="C534" s="110">
        <v>16</v>
      </c>
      <c r="D534" s="12"/>
      <c r="E534" s="12"/>
      <c r="F534" s="12"/>
      <c r="G534" s="12"/>
      <c r="H534" s="12"/>
      <c r="I534" s="12"/>
      <c r="J534" s="12"/>
      <c r="K534" s="12"/>
      <c r="L534" s="12"/>
      <c r="M534" s="12"/>
      <c r="N534" s="12"/>
      <c r="O534" s="12"/>
      <c r="P534" s="55">
        <f t="shared" si="34"/>
        <v>0</v>
      </c>
    </row>
    <row r="535" spans="1:16" x14ac:dyDescent="0.25">
      <c r="A535" s="527"/>
      <c r="B535" s="530"/>
      <c r="C535" s="110">
        <v>17</v>
      </c>
      <c r="D535" s="12"/>
      <c r="E535" s="12"/>
      <c r="F535" s="12"/>
      <c r="G535" s="12"/>
      <c r="H535" s="12"/>
      <c r="I535" s="12"/>
      <c r="J535" s="12"/>
      <c r="K535" s="12"/>
      <c r="L535" s="12"/>
      <c r="M535" s="12"/>
      <c r="N535" s="12"/>
      <c r="O535" s="12"/>
      <c r="P535" s="55">
        <f t="shared" si="34"/>
        <v>0</v>
      </c>
    </row>
    <row r="536" spans="1:16" x14ac:dyDescent="0.25">
      <c r="A536" s="527"/>
      <c r="B536" s="530"/>
      <c r="C536" s="110">
        <v>25</v>
      </c>
      <c r="D536" s="12"/>
      <c r="E536" s="12"/>
      <c r="F536" s="12"/>
      <c r="G536" s="12"/>
      <c r="H536" s="12"/>
      <c r="I536" s="12"/>
      <c r="J536" s="12"/>
      <c r="K536" s="12"/>
      <c r="L536" s="12"/>
      <c r="M536" s="12"/>
      <c r="N536" s="12"/>
      <c r="O536" s="12"/>
      <c r="P536" s="55">
        <f t="shared" si="34"/>
        <v>0</v>
      </c>
    </row>
    <row r="537" spans="1:16" x14ac:dyDescent="0.25">
      <c r="A537" s="527"/>
      <c r="B537" s="530"/>
      <c r="C537" s="110">
        <v>26</v>
      </c>
      <c r="D537" s="12"/>
      <c r="E537" s="12"/>
      <c r="F537" s="12"/>
      <c r="G537" s="12"/>
      <c r="H537" s="12"/>
      <c r="I537" s="12"/>
      <c r="J537" s="12"/>
      <c r="K537" s="12"/>
      <c r="L537" s="12"/>
      <c r="M537" s="12"/>
      <c r="N537" s="12"/>
      <c r="O537" s="12"/>
      <c r="P537" s="55">
        <f t="shared" si="34"/>
        <v>0</v>
      </c>
    </row>
    <row r="538" spans="1:16" x14ac:dyDescent="0.25">
      <c r="A538" s="528"/>
      <c r="B538" s="531"/>
      <c r="C538" s="110">
        <v>27</v>
      </c>
      <c r="D538" s="12"/>
      <c r="E538" s="12"/>
      <c r="F538" s="12"/>
      <c r="G538" s="12"/>
      <c r="H538" s="12"/>
      <c r="I538" s="12"/>
      <c r="J538" s="12"/>
      <c r="K538" s="12"/>
      <c r="L538" s="12"/>
      <c r="M538" s="12"/>
      <c r="N538" s="12"/>
      <c r="O538" s="12"/>
      <c r="P538" s="55">
        <f t="shared" si="34"/>
        <v>0</v>
      </c>
    </row>
    <row r="539" spans="1:16" x14ac:dyDescent="0.25">
      <c r="A539" s="526">
        <v>259</v>
      </c>
      <c r="B539" s="529" t="s">
        <v>2252</v>
      </c>
      <c r="C539" s="110">
        <v>11</v>
      </c>
      <c r="D539" s="12">
        <v>550000</v>
      </c>
      <c r="E539" s="12">
        <v>550000</v>
      </c>
      <c r="F539" s="12">
        <v>550000</v>
      </c>
      <c r="G539" s="12">
        <v>550000</v>
      </c>
      <c r="H539" s="12">
        <v>550000</v>
      </c>
      <c r="I539" s="12">
        <v>550000</v>
      </c>
      <c r="J539" s="12">
        <v>550000</v>
      </c>
      <c r="K539" s="12">
        <v>550000</v>
      </c>
      <c r="L539" s="12">
        <v>550000</v>
      </c>
      <c r="M539" s="12">
        <v>550000</v>
      </c>
      <c r="N539" s="12">
        <v>550000</v>
      </c>
      <c r="O539" s="12"/>
      <c r="P539" s="55">
        <f t="shared" si="34"/>
        <v>6050000</v>
      </c>
    </row>
    <row r="540" spans="1:16" x14ac:dyDescent="0.25">
      <c r="A540" s="527"/>
      <c r="B540" s="530"/>
      <c r="C540" s="110">
        <v>12</v>
      </c>
      <c r="D540" s="12"/>
      <c r="E540" s="12"/>
      <c r="F540" s="12"/>
      <c r="G540" s="12"/>
      <c r="H540" s="12"/>
      <c r="I540" s="12"/>
      <c r="J540" s="12"/>
      <c r="K540" s="12"/>
      <c r="L540" s="12"/>
      <c r="M540" s="12"/>
      <c r="N540" s="12"/>
      <c r="O540" s="12"/>
      <c r="P540" s="55">
        <f t="shared" si="34"/>
        <v>0</v>
      </c>
    </row>
    <row r="541" spans="1:16" x14ac:dyDescent="0.25">
      <c r="A541" s="527"/>
      <c r="B541" s="530"/>
      <c r="C541" s="110">
        <v>13</v>
      </c>
      <c r="D541" s="12"/>
      <c r="E541" s="12"/>
      <c r="F541" s="12"/>
      <c r="G541" s="12"/>
      <c r="H541" s="12"/>
      <c r="I541" s="12"/>
      <c r="J541" s="12"/>
      <c r="K541" s="12"/>
      <c r="L541" s="12"/>
      <c r="M541" s="12"/>
      <c r="N541" s="12"/>
      <c r="O541" s="12"/>
      <c r="P541" s="55">
        <f t="shared" si="34"/>
        <v>0</v>
      </c>
    </row>
    <row r="542" spans="1:16" x14ac:dyDescent="0.25">
      <c r="A542" s="527"/>
      <c r="B542" s="530"/>
      <c r="C542" s="110">
        <v>14</v>
      </c>
      <c r="D542" s="12"/>
      <c r="E542" s="12"/>
      <c r="F542" s="12"/>
      <c r="G542" s="12"/>
      <c r="H542" s="12"/>
      <c r="I542" s="12"/>
      <c r="J542" s="12"/>
      <c r="K542" s="12"/>
      <c r="L542" s="12"/>
      <c r="M542" s="12"/>
      <c r="N542" s="12"/>
      <c r="O542" s="12"/>
      <c r="P542" s="55">
        <f t="shared" si="34"/>
        <v>0</v>
      </c>
    </row>
    <row r="543" spans="1:16" x14ac:dyDescent="0.25">
      <c r="A543" s="527"/>
      <c r="B543" s="530"/>
      <c r="C543" s="110">
        <v>15</v>
      </c>
      <c r="D543" s="12"/>
      <c r="E543" s="12"/>
      <c r="F543" s="12"/>
      <c r="G543" s="12"/>
      <c r="H543" s="12"/>
      <c r="I543" s="12"/>
      <c r="J543" s="12"/>
      <c r="K543" s="12"/>
      <c r="L543" s="12"/>
      <c r="M543" s="12"/>
      <c r="N543" s="12"/>
      <c r="O543" s="12"/>
      <c r="P543" s="55">
        <f t="shared" si="34"/>
        <v>0</v>
      </c>
    </row>
    <row r="544" spans="1:16" x14ac:dyDescent="0.25">
      <c r="A544" s="527"/>
      <c r="B544" s="530"/>
      <c r="C544" s="110">
        <v>16</v>
      </c>
      <c r="D544" s="12"/>
      <c r="E544" s="12"/>
      <c r="F544" s="12"/>
      <c r="G544" s="12"/>
      <c r="H544" s="12"/>
      <c r="I544" s="12"/>
      <c r="J544" s="12"/>
      <c r="K544" s="12"/>
      <c r="L544" s="12"/>
      <c r="M544" s="12"/>
      <c r="N544" s="12"/>
      <c r="O544" s="12"/>
      <c r="P544" s="55">
        <f t="shared" ref="P544:P548" si="35">SUM(D544:O544)</f>
        <v>0</v>
      </c>
    </row>
    <row r="545" spans="1:16" x14ac:dyDescent="0.25">
      <c r="A545" s="527"/>
      <c r="B545" s="530"/>
      <c r="C545" s="110">
        <v>17</v>
      </c>
      <c r="D545" s="12"/>
      <c r="E545" s="12"/>
      <c r="F545" s="12"/>
      <c r="G545" s="12"/>
      <c r="H545" s="12"/>
      <c r="I545" s="12"/>
      <c r="J545" s="12"/>
      <c r="K545" s="12"/>
      <c r="L545" s="12"/>
      <c r="M545" s="12"/>
      <c r="N545" s="12"/>
      <c r="O545" s="12"/>
      <c r="P545" s="55">
        <f t="shared" si="35"/>
        <v>0</v>
      </c>
    </row>
    <row r="546" spans="1:16" x14ac:dyDescent="0.25">
      <c r="A546" s="527"/>
      <c r="B546" s="530"/>
      <c r="C546" s="110">
        <v>25</v>
      </c>
      <c r="D546" s="66"/>
      <c r="E546" s="66"/>
      <c r="F546" s="66"/>
      <c r="G546" s="66"/>
      <c r="H546" s="66"/>
      <c r="I546" s="66"/>
      <c r="J546" s="66"/>
      <c r="K546" s="66"/>
      <c r="L546" s="66"/>
      <c r="M546" s="66"/>
      <c r="N546" s="66"/>
      <c r="O546" s="66"/>
      <c r="P546" s="55">
        <f t="shared" si="35"/>
        <v>0</v>
      </c>
    </row>
    <row r="547" spans="1:16" x14ac:dyDescent="0.25">
      <c r="A547" s="527"/>
      <c r="B547" s="530"/>
      <c r="C547" s="110">
        <v>26</v>
      </c>
      <c r="D547" s="66"/>
      <c r="E547" s="66"/>
      <c r="F547" s="66"/>
      <c r="G547" s="66"/>
      <c r="H547" s="66"/>
      <c r="I547" s="66"/>
      <c r="J547" s="66"/>
      <c r="K547" s="66"/>
      <c r="L547" s="66"/>
      <c r="M547" s="66"/>
      <c r="N547" s="66"/>
      <c r="O547" s="66"/>
      <c r="P547" s="55">
        <f t="shared" si="35"/>
        <v>0</v>
      </c>
    </row>
    <row r="548" spans="1:16" x14ac:dyDescent="0.25">
      <c r="A548" s="528"/>
      <c r="B548" s="531"/>
      <c r="C548" s="110">
        <v>27</v>
      </c>
      <c r="D548" s="66"/>
      <c r="E548" s="66"/>
      <c r="F548" s="66"/>
      <c r="G548" s="66"/>
      <c r="H548" s="66"/>
      <c r="I548" s="66"/>
      <c r="J548" s="66"/>
      <c r="K548" s="66"/>
      <c r="L548" s="66"/>
      <c r="M548" s="66"/>
      <c r="N548" s="66"/>
      <c r="O548" s="66"/>
      <c r="P548" s="55">
        <f t="shared" si="35"/>
        <v>0</v>
      </c>
    </row>
    <row r="549" spans="1:16" x14ac:dyDescent="0.25">
      <c r="A549" s="74">
        <v>2600</v>
      </c>
      <c r="B549" s="534" t="s">
        <v>2253</v>
      </c>
      <c r="C549" s="535"/>
      <c r="D549" s="72">
        <f>SUM(D550:D569)</f>
        <v>700000</v>
      </c>
      <c r="E549" s="72">
        <f t="shared" ref="E549:O549" si="36">SUM(E550:E569)</f>
        <v>830000</v>
      </c>
      <c r="F549" s="72">
        <f t="shared" si="36"/>
        <v>830000</v>
      </c>
      <c r="G549" s="72">
        <f t="shared" si="36"/>
        <v>830000</v>
      </c>
      <c r="H549" s="72">
        <f t="shared" si="36"/>
        <v>830000</v>
      </c>
      <c r="I549" s="72">
        <f t="shared" si="36"/>
        <v>830000</v>
      </c>
      <c r="J549" s="72">
        <f t="shared" si="36"/>
        <v>830000</v>
      </c>
      <c r="K549" s="72">
        <f t="shared" si="36"/>
        <v>830000</v>
      </c>
      <c r="L549" s="72">
        <f t="shared" si="36"/>
        <v>830000</v>
      </c>
      <c r="M549" s="72">
        <f t="shared" si="36"/>
        <v>830000</v>
      </c>
      <c r="N549" s="72">
        <f t="shared" si="36"/>
        <v>830000</v>
      </c>
      <c r="O549" s="72">
        <f t="shared" si="36"/>
        <v>830000</v>
      </c>
      <c r="P549" s="72">
        <f>SUM(P550:P569)</f>
        <v>9830000</v>
      </c>
    </row>
    <row r="550" spans="1:16" x14ac:dyDescent="0.25">
      <c r="A550" s="526">
        <v>261</v>
      </c>
      <c r="B550" s="529" t="s">
        <v>2253</v>
      </c>
      <c r="C550" s="110">
        <v>11</v>
      </c>
      <c r="D550" s="12">
        <v>700000</v>
      </c>
      <c r="E550" s="12">
        <v>830000</v>
      </c>
      <c r="F550" s="12">
        <v>530000</v>
      </c>
      <c r="G550" s="12">
        <v>830000</v>
      </c>
      <c r="H550" s="12">
        <v>830000</v>
      </c>
      <c r="I550" s="12">
        <v>830000</v>
      </c>
      <c r="J550" s="12">
        <v>830000</v>
      </c>
      <c r="K550" s="12">
        <v>830000</v>
      </c>
      <c r="L550" s="12">
        <v>830000</v>
      </c>
      <c r="M550" s="12">
        <v>830000</v>
      </c>
      <c r="N550" s="12">
        <v>830000</v>
      </c>
      <c r="O550" s="12">
        <v>830000</v>
      </c>
      <c r="P550" s="55">
        <f>SUM(D550:O550)</f>
        <v>9530000</v>
      </c>
    </row>
    <row r="551" spans="1:16" x14ac:dyDescent="0.25">
      <c r="A551" s="527"/>
      <c r="B551" s="530"/>
      <c r="C551" s="110">
        <v>12</v>
      </c>
      <c r="D551" s="12"/>
      <c r="E551" s="12"/>
      <c r="F551" s="12"/>
      <c r="G551" s="12"/>
      <c r="H551" s="12"/>
      <c r="I551" s="12"/>
      <c r="J551" s="12"/>
      <c r="K551" s="12"/>
      <c r="L551" s="12"/>
      <c r="M551" s="12"/>
      <c r="N551" s="12"/>
      <c r="O551" s="12"/>
      <c r="P551" s="55">
        <f t="shared" ref="P551:P569" si="37">SUM(D551:O551)</f>
        <v>0</v>
      </c>
    </row>
    <row r="552" spans="1:16" x14ac:dyDescent="0.25">
      <c r="A552" s="527"/>
      <c r="B552" s="530"/>
      <c r="C552" s="110">
        <v>13</v>
      </c>
      <c r="D552" s="12"/>
      <c r="E552" s="12"/>
      <c r="F552" s="12"/>
      <c r="G552" s="12"/>
      <c r="H552" s="12"/>
      <c r="I552" s="12"/>
      <c r="J552" s="12"/>
      <c r="K552" s="12"/>
      <c r="L552" s="12"/>
      <c r="M552" s="12"/>
      <c r="N552" s="12"/>
      <c r="O552" s="12"/>
      <c r="P552" s="55">
        <f t="shared" si="37"/>
        <v>0</v>
      </c>
    </row>
    <row r="553" spans="1:16" x14ac:dyDescent="0.25">
      <c r="A553" s="527"/>
      <c r="B553" s="530"/>
      <c r="C553" s="110">
        <v>14</v>
      </c>
      <c r="D553" s="12"/>
      <c r="E553" s="12"/>
      <c r="F553" s="12"/>
      <c r="G553" s="12"/>
      <c r="H553" s="12"/>
      <c r="I553" s="12"/>
      <c r="J553" s="12"/>
      <c r="K553" s="12"/>
      <c r="L553" s="12"/>
      <c r="M553" s="12"/>
      <c r="N553" s="12"/>
      <c r="O553" s="12"/>
      <c r="P553" s="55">
        <f t="shared" si="37"/>
        <v>0</v>
      </c>
    </row>
    <row r="554" spans="1:16" x14ac:dyDescent="0.25">
      <c r="A554" s="527"/>
      <c r="B554" s="530"/>
      <c r="C554" s="110">
        <v>15</v>
      </c>
      <c r="D554" s="12"/>
      <c r="E554" s="12"/>
      <c r="F554" s="12"/>
      <c r="G554" s="12"/>
      <c r="H554" s="12"/>
      <c r="I554" s="12"/>
      <c r="J554" s="12"/>
      <c r="K554" s="12"/>
      <c r="L554" s="12"/>
      <c r="M554" s="12"/>
      <c r="N554" s="12"/>
      <c r="O554" s="12"/>
      <c r="P554" s="55">
        <f t="shared" si="37"/>
        <v>0</v>
      </c>
    </row>
    <row r="555" spans="1:16" x14ac:dyDescent="0.25">
      <c r="A555" s="527"/>
      <c r="B555" s="530"/>
      <c r="C555" s="110">
        <v>16</v>
      </c>
      <c r="D555" s="12"/>
      <c r="E555" s="12"/>
      <c r="F555" s="12">
        <v>300000</v>
      </c>
      <c r="G555" s="12"/>
      <c r="H555" s="12"/>
      <c r="I555" s="12"/>
      <c r="J555" s="12"/>
      <c r="K555" s="12"/>
      <c r="L555" s="12"/>
      <c r="M555" s="12"/>
      <c r="N555" s="12"/>
      <c r="O555" s="12"/>
      <c r="P555" s="55">
        <f t="shared" si="37"/>
        <v>300000</v>
      </c>
    </row>
    <row r="556" spans="1:16" x14ac:dyDescent="0.25">
      <c r="A556" s="527"/>
      <c r="B556" s="530"/>
      <c r="C556" s="110">
        <v>17</v>
      </c>
      <c r="D556" s="12"/>
      <c r="E556" s="12"/>
      <c r="F556" s="12"/>
      <c r="G556" s="12"/>
      <c r="H556" s="12"/>
      <c r="I556" s="12"/>
      <c r="J556" s="12"/>
      <c r="K556" s="12"/>
      <c r="L556" s="12"/>
      <c r="M556" s="12"/>
      <c r="N556" s="12"/>
      <c r="O556" s="12"/>
      <c r="P556" s="55">
        <f t="shared" si="37"/>
        <v>0</v>
      </c>
    </row>
    <row r="557" spans="1:16" x14ac:dyDescent="0.25">
      <c r="A557" s="527"/>
      <c r="B557" s="530"/>
      <c r="C557" s="110">
        <v>25</v>
      </c>
      <c r="D557" s="12"/>
      <c r="E557" s="12"/>
      <c r="F557" s="12"/>
      <c r="G557" s="12"/>
      <c r="H557" s="12"/>
      <c r="I557" s="12"/>
      <c r="J557" s="12"/>
      <c r="K557" s="12"/>
      <c r="L557" s="12"/>
      <c r="M557" s="12"/>
      <c r="N557" s="12"/>
      <c r="O557" s="12"/>
      <c r="P557" s="55">
        <f t="shared" si="37"/>
        <v>0</v>
      </c>
    </row>
    <row r="558" spans="1:16" x14ac:dyDescent="0.25">
      <c r="A558" s="527"/>
      <c r="B558" s="530"/>
      <c r="C558" s="110">
        <v>26</v>
      </c>
      <c r="D558" s="12"/>
      <c r="E558" s="12"/>
      <c r="F558" s="12"/>
      <c r="G558" s="12"/>
      <c r="H558" s="12"/>
      <c r="I558" s="12"/>
      <c r="J558" s="12"/>
      <c r="K558" s="12"/>
      <c r="L558" s="12"/>
      <c r="M558" s="12"/>
      <c r="N558" s="12"/>
      <c r="O558" s="12"/>
      <c r="P558" s="55">
        <f t="shared" si="37"/>
        <v>0</v>
      </c>
    </row>
    <row r="559" spans="1:16" x14ac:dyDescent="0.25">
      <c r="A559" s="528"/>
      <c r="B559" s="531"/>
      <c r="C559" s="110">
        <v>27</v>
      </c>
      <c r="D559" s="12"/>
      <c r="E559" s="12"/>
      <c r="F559" s="12"/>
      <c r="G559" s="12"/>
      <c r="H559" s="12"/>
      <c r="I559" s="12"/>
      <c r="J559" s="12"/>
      <c r="K559" s="12"/>
      <c r="L559" s="12"/>
      <c r="M559" s="12"/>
      <c r="N559" s="12"/>
      <c r="O559" s="12"/>
      <c r="P559" s="55">
        <f t="shared" si="37"/>
        <v>0</v>
      </c>
    </row>
    <row r="560" spans="1:16" x14ac:dyDescent="0.25">
      <c r="A560" s="526">
        <v>262</v>
      </c>
      <c r="B560" s="529" t="s">
        <v>2254</v>
      </c>
      <c r="C560" s="110">
        <v>11</v>
      </c>
      <c r="D560" s="12"/>
      <c r="E560" s="12"/>
      <c r="F560" s="12"/>
      <c r="G560" s="12"/>
      <c r="H560" s="12"/>
      <c r="I560" s="12"/>
      <c r="J560" s="12"/>
      <c r="K560" s="12"/>
      <c r="L560" s="12"/>
      <c r="M560" s="12"/>
      <c r="N560" s="12"/>
      <c r="O560" s="12"/>
      <c r="P560" s="55">
        <f t="shared" si="37"/>
        <v>0</v>
      </c>
    </row>
    <row r="561" spans="1:16" x14ac:dyDescent="0.25">
      <c r="A561" s="527"/>
      <c r="B561" s="530"/>
      <c r="C561" s="110">
        <v>12</v>
      </c>
      <c r="D561" s="12"/>
      <c r="E561" s="12"/>
      <c r="F561" s="12"/>
      <c r="G561" s="12"/>
      <c r="H561" s="12"/>
      <c r="I561" s="12"/>
      <c r="J561" s="12"/>
      <c r="K561" s="12"/>
      <c r="L561" s="12"/>
      <c r="M561" s="12"/>
      <c r="N561" s="12"/>
      <c r="O561" s="12"/>
      <c r="P561" s="55">
        <f t="shared" si="37"/>
        <v>0</v>
      </c>
    </row>
    <row r="562" spans="1:16" x14ac:dyDescent="0.25">
      <c r="A562" s="527"/>
      <c r="B562" s="530"/>
      <c r="C562" s="110">
        <v>13</v>
      </c>
      <c r="D562" s="12"/>
      <c r="E562" s="12"/>
      <c r="F562" s="12"/>
      <c r="G562" s="12"/>
      <c r="H562" s="12"/>
      <c r="I562" s="12"/>
      <c r="J562" s="12"/>
      <c r="K562" s="12"/>
      <c r="L562" s="12"/>
      <c r="M562" s="12"/>
      <c r="N562" s="12"/>
      <c r="O562" s="12"/>
      <c r="P562" s="55">
        <f t="shared" si="37"/>
        <v>0</v>
      </c>
    </row>
    <row r="563" spans="1:16" x14ac:dyDescent="0.25">
      <c r="A563" s="527"/>
      <c r="B563" s="530"/>
      <c r="C563" s="110">
        <v>14</v>
      </c>
      <c r="D563" s="12"/>
      <c r="E563" s="12"/>
      <c r="F563" s="12"/>
      <c r="G563" s="12"/>
      <c r="H563" s="12"/>
      <c r="I563" s="12"/>
      <c r="J563" s="12"/>
      <c r="K563" s="12"/>
      <c r="L563" s="12"/>
      <c r="M563" s="12"/>
      <c r="N563" s="12"/>
      <c r="O563" s="12"/>
      <c r="P563" s="55">
        <f t="shared" si="37"/>
        <v>0</v>
      </c>
    </row>
    <row r="564" spans="1:16" x14ac:dyDescent="0.25">
      <c r="A564" s="527"/>
      <c r="B564" s="530"/>
      <c r="C564" s="110">
        <v>15</v>
      </c>
      <c r="D564" s="12"/>
      <c r="E564" s="12"/>
      <c r="F564" s="12"/>
      <c r="G564" s="12"/>
      <c r="H564" s="12"/>
      <c r="I564" s="12"/>
      <c r="J564" s="12"/>
      <c r="K564" s="12"/>
      <c r="L564" s="12"/>
      <c r="M564" s="12"/>
      <c r="N564" s="12"/>
      <c r="O564" s="12"/>
      <c r="P564" s="55">
        <f t="shared" si="37"/>
        <v>0</v>
      </c>
    </row>
    <row r="565" spans="1:16" x14ac:dyDescent="0.25">
      <c r="A565" s="527"/>
      <c r="B565" s="530"/>
      <c r="C565" s="110">
        <v>16</v>
      </c>
      <c r="D565" s="12"/>
      <c r="E565" s="12"/>
      <c r="F565" s="12"/>
      <c r="G565" s="12"/>
      <c r="H565" s="12"/>
      <c r="I565" s="12"/>
      <c r="J565" s="12"/>
      <c r="K565" s="12"/>
      <c r="L565" s="12"/>
      <c r="M565" s="12"/>
      <c r="N565" s="12"/>
      <c r="O565" s="12"/>
      <c r="P565" s="55">
        <f t="shared" si="37"/>
        <v>0</v>
      </c>
    </row>
    <row r="566" spans="1:16" x14ac:dyDescent="0.25">
      <c r="A566" s="527"/>
      <c r="B566" s="530"/>
      <c r="C566" s="110">
        <v>17</v>
      </c>
      <c r="D566" s="12"/>
      <c r="E566" s="12"/>
      <c r="F566" s="12"/>
      <c r="G566" s="12"/>
      <c r="H566" s="12"/>
      <c r="I566" s="12"/>
      <c r="J566" s="12"/>
      <c r="K566" s="12"/>
      <c r="L566" s="12"/>
      <c r="M566" s="12"/>
      <c r="N566" s="12"/>
      <c r="O566" s="12"/>
      <c r="P566" s="55">
        <f t="shared" si="37"/>
        <v>0</v>
      </c>
    </row>
    <row r="567" spans="1:16" x14ac:dyDescent="0.25">
      <c r="A567" s="527"/>
      <c r="B567" s="530"/>
      <c r="C567" s="110">
        <v>25</v>
      </c>
      <c r="D567" s="66"/>
      <c r="E567" s="66"/>
      <c r="F567" s="66"/>
      <c r="G567" s="66"/>
      <c r="H567" s="66"/>
      <c r="I567" s="66"/>
      <c r="J567" s="66"/>
      <c r="K567" s="66"/>
      <c r="L567" s="66"/>
      <c r="M567" s="66"/>
      <c r="N567" s="66"/>
      <c r="O567" s="66"/>
      <c r="P567" s="55">
        <f t="shared" si="37"/>
        <v>0</v>
      </c>
    </row>
    <row r="568" spans="1:16" x14ac:dyDescent="0.25">
      <c r="A568" s="527"/>
      <c r="B568" s="530"/>
      <c r="C568" s="110">
        <v>26</v>
      </c>
      <c r="D568" s="66"/>
      <c r="E568" s="66"/>
      <c r="F568" s="66"/>
      <c r="G568" s="66"/>
      <c r="H568" s="66"/>
      <c r="I568" s="66"/>
      <c r="J568" s="66"/>
      <c r="K568" s="66"/>
      <c r="L568" s="66"/>
      <c r="M568" s="66"/>
      <c r="N568" s="66"/>
      <c r="O568" s="66"/>
      <c r="P568" s="55">
        <f t="shared" si="37"/>
        <v>0</v>
      </c>
    </row>
    <row r="569" spans="1:16" x14ac:dyDescent="0.25">
      <c r="A569" s="528"/>
      <c r="B569" s="531"/>
      <c r="C569" s="110">
        <v>27</v>
      </c>
      <c r="D569" s="66"/>
      <c r="E569" s="66"/>
      <c r="F569" s="66"/>
      <c r="G569" s="66"/>
      <c r="H569" s="66"/>
      <c r="I569" s="66"/>
      <c r="J569" s="66"/>
      <c r="K569" s="66"/>
      <c r="L569" s="66"/>
      <c r="M569" s="66"/>
      <c r="N569" s="66"/>
      <c r="O569" s="66"/>
      <c r="P569" s="55">
        <f t="shared" si="37"/>
        <v>0</v>
      </c>
    </row>
    <row r="570" spans="1:16" x14ac:dyDescent="0.25">
      <c r="A570" s="74">
        <v>2700</v>
      </c>
      <c r="B570" s="534" t="s">
        <v>2255</v>
      </c>
      <c r="C570" s="535"/>
      <c r="D570" s="72">
        <f>SUM(D571:D620)</f>
        <v>2000</v>
      </c>
      <c r="E570" s="72">
        <f t="shared" ref="E570:O570" si="38">SUM(E571:E620)</f>
        <v>0</v>
      </c>
      <c r="F570" s="72">
        <f t="shared" si="38"/>
        <v>100000</v>
      </c>
      <c r="G570" s="72">
        <f t="shared" si="38"/>
        <v>40000</v>
      </c>
      <c r="H570" s="72">
        <f t="shared" si="38"/>
        <v>0</v>
      </c>
      <c r="I570" s="72">
        <f t="shared" si="38"/>
        <v>0</v>
      </c>
      <c r="J570" s="72">
        <f t="shared" si="38"/>
        <v>0</v>
      </c>
      <c r="K570" s="72">
        <f t="shared" si="38"/>
        <v>0</v>
      </c>
      <c r="L570" s="72">
        <f t="shared" si="38"/>
        <v>0</v>
      </c>
      <c r="M570" s="72">
        <f t="shared" si="38"/>
        <v>0</v>
      </c>
      <c r="N570" s="72">
        <f t="shared" si="38"/>
        <v>0</v>
      </c>
      <c r="O570" s="72">
        <f t="shared" si="38"/>
        <v>0</v>
      </c>
      <c r="P570" s="72">
        <f>SUM(P571:P620)</f>
        <v>142000</v>
      </c>
    </row>
    <row r="571" spans="1:16" x14ac:dyDescent="0.25">
      <c r="A571" s="526">
        <v>271</v>
      </c>
      <c r="B571" s="529" t="s">
        <v>2256</v>
      </c>
      <c r="C571" s="110">
        <v>11</v>
      </c>
      <c r="D571" s="12"/>
      <c r="E571" s="12"/>
      <c r="F571" s="12"/>
      <c r="G571" s="12"/>
      <c r="H571" s="12"/>
      <c r="I571" s="12"/>
      <c r="J571" s="12"/>
      <c r="K571" s="12"/>
      <c r="L571" s="12"/>
      <c r="M571" s="12"/>
      <c r="N571" s="12"/>
      <c r="O571" s="12"/>
      <c r="P571" s="55">
        <f>SUM(D571:O571)</f>
        <v>0</v>
      </c>
    </row>
    <row r="572" spans="1:16" x14ac:dyDescent="0.25">
      <c r="A572" s="527"/>
      <c r="B572" s="530"/>
      <c r="C572" s="110">
        <v>12</v>
      </c>
      <c r="D572" s="12"/>
      <c r="E572" s="12"/>
      <c r="F572" s="12"/>
      <c r="G572" s="12"/>
      <c r="H572" s="12"/>
      <c r="I572" s="12"/>
      <c r="J572" s="12"/>
      <c r="K572" s="12"/>
      <c r="L572" s="12"/>
      <c r="M572" s="12"/>
      <c r="N572" s="12"/>
      <c r="O572" s="12"/>
      <c r="P572" s="55">
        <f t="shared" ref="P572:P620" si="39">SUM(D572:O572)</f>
        <v>0</v>
      </c>
    </row>
    <row r="573" spans="1:16" x14ac:dyDescent="0.25">
      <c r="A573" s="527"/>
      <c r="B573" s="530"/>
      <c r="C573" s="110">
        <v>13</v>
      </c>
      <c r="D573" s="12"/>
      <c r="E573" s="12"/>
      <c r="F573" s="12"/>
      <c r="G573" s="12"/>
      <c r="H573" s="12"/>
      <c r="I573" s="12"/>
      <c r="J573" s="12"/>
      <c r="K573" s="12"/>
      <c r="L573" s="12"/>
      <c r="M573" s="12"/>
      <c r="N573" s="12"/>
      <c r="O573" s="12"/>
      <c r="P573" s="55">
        <f t="shared" si="39"/>
        <v>0</v>
      </c>
    </row>
    <row r="574" spans="1:16" x14ac:dyDescent="0.25">
      <c r="A574" s="527"/>
      <c r="B574" s="530"/>
      <c r="C574" s="110">
        <v>14</v>
      </c>
      <c r="D574" s="12"/>
      <c r="E574" s="12"/>
      <c r="F574" s="12"/>
      <c r="G574" s="12"/>
      <c r="H574" s="12"/>
      <c r="I574" s="12"/>
      <c r="J574" s="12"/>
      <c r="K574" s="12"/>
      <c r="L574" s="12"/>
      <c r="M574" s="12"/>
      <c r="N574" s="12"/>
      <c r="O574" s="12"/>
      <c r="P574" s="55">
        <f t="shared" si="39"/>
        <v>0</v>
      </c>
    </row>
    <row r="575" spans="1:16" x14ac:dyDescent="0.25">
      <c r="A575" s="527"/>
      <c r="B575" s="530"/>
      <c r="C575" s="110">
        <v>15</v>
      </c>
      <c r="D575" s="12"/>
      <c r="E575" s="12"/>
      <c r="F575" s="12">
        <v>50000</v>
      </c>
      <c r="G575" s="12"/>
      <c r="H575" s="12"/>
      <c r="I575" s="12"/>
      <c r="J575" s="12"/>
      <c r="K575" s="12"/>
      <c r="L575" s="12"/>
      <c r="M575" s="12"/>
      <c r="N575" s="12"/>
      <c r="O575" s="12"/>
      <c r="P575" s="55">
        <f t="shared" si="39"/>
        <v>50000</v>
      </c>
    </row>
    <row r="576" spans="1:16" x14ac:dyDescent="0.25">
      <c r="A576" s="527"/>
      <c r="B576" s="530"/>
      <c r="C576" s="110">
        <v>16</v>
      </c>
      <c r="D576" s="12"/>
      <c r="E576" s="12"/>
      <c r="F576" s="12"/>
      <c r="G576" s="12"/>
      <c r="H576" s="12"/>
      <c r="I576" s="12"/>
      <c r="J576" s="12"/>
      <c r="K576" s="12"/>
      <c r="L576" s="12"/>
      <c r="M576" s="12"/>
      <c r="N576" s="12"/>
      <c r="O576" s="12"/>
      <c r="P576" s="55">
        <f t="shared" si="39"/>
        <v>0</v>
      </c>
    </row>
    <row r="577" spans="1:16" x14ac:dyDescent="0.25">
      <c r="A577" s="527"/>
      <c r="B577" s="530"/>
      <c r="C577" s="110">
        <v>17</v>
      </c>
      <c r="D577" s="12"/>
      <c r="E577" s="12"/>
      <c r="F577" s="12"/>
      <c r="G577" s="12"/>
      <c r="H577" s="12"/>
      <c r="I577" s="12"/>
      <c r="J577" s="12"/>
      <c r="K577" s="12"/>
      <c r="L577" s="12"/>
      <c r="M577" s="12"/>
      <c r="N577" s="12"/>
      <c r="O577" s="12"/>
      <c r="P577" s="55">
        <f t="shared" si="39"/>
        <v>0</v>
      </c>
    </row>
    <row r="578" spans="1:16" x14ac:dyDescent="0.25">
      <c r="A578" s="527"/>
      <c r="B578" s="530"/>
      <c r="C578" s="110">
        <v>25</v>
      </c>
      <c r="D578" s="12"/>
      <c r="E578" s="12"/>
      <c r="F578" s="12"/>
      <c r="G578" s="12"/>
      <c r="H578" s="12"/>
      <c r="I578" s="12"/>
      <c r="J578" s="12"/>
      <c r="K578" s="12"/>
      <c r="L578" s="12"/>
      <c r="M578" s="12"/>
      <c r="N578" s="12"/>
      <c r="O578" s="12"/>
      <c r="P578" s="55">
        <f t="shared" si="39"/>
        <v>0</v>
      </c>
    </row>
    <row r="579" spans="1:16" x14ac:dyDescent="0.25">
      <c r="A579" s="527"/>
      <c r="B579" s="530"/>
      <c r="C579" s="110">
        <v>26</v>
      </c>
      <c r="D579" s="12"/>
      <c r="E579" s="12"/>
      <c r="F579" s="12"/>
      <c r="G579" s="12"/>
      <c r="H579" s="12"/>
      <c r="I579" s="12"/>
      <c r="J579" s="12"/>
      <c r="K579" s="12"/>
      <c r="L579" s="12"/>
      <c r="M579" s="12"/>
      <c r="N579" s="12"/>
      <c r="O579" s="12"/>
      <c r="P579" s="55">
        <f t="shared" si="39"/>
        <v>0</v>
      </c>
    </row>
    <row r="580" spans="1:16" x14ac:dyDescent="0.25">
      <c r="A580" s="528"/>
      <c r="B580" s="531"/>
      <c r="C580" s="110">
        <v>27</v>
      </c>
      <c r="D580" s="12"/>
      <c r="E580" s="12"/>
      <c r="F580" s="12"/>
      <c r="G580" s="12"/>
      <c r="H580" s="12"/>
      <c r="I580" s="12"/>
      <c r="J580" s="12"/>
      <c r="K580" s="12"/>
      <c r="L580" s="12"/>
      <c r="M580" s="12"/>
      <c r="N580" s="12"/>
      <c r="O580" s="12"/>
      <c r="P580" s="55">
        <f t="shared" si="39"/>
        <v>0</v>
      </c>
    </row>
    <row r="581" spans="1:16" x14ac:dyDescent="0.25">
      <c r="A581" s="526">
        <v>272</v>
      </c>
      <c r="B581" s="529" t="s">
        <v>2257</v>
      </c>
      <c r="C581" s="110">
        <v>11</v>
      </c>
      <c r="D581" s="12"/>
      <c r="E581" s="12"/>
      <c r="F581" s="12"/>
      <c r="G581" s="12"/>
      <c r="H581" s="12"/>
      <c r="I581" s="12"/>
      <c r="J581" s="12"/>
      <c r="K581" s="12"/>
      <c r="L581" s="12"/>
      <c r="M581" s="12"/>
      <c r="N581" s="12"/>
      <c r="O581" s="12"/>
      <c r="P581" s="55">
        <f t="shared" si="39"/>
        <v>0</v>
      </c>
    </row>
    <row r="582" spans="1:16" x14ac:dyDescent="0.25">
      <c r="A582" s="527"/>
      <c r="B582" s="530"/>
      <c r="C582" s="110">
        <v>12</v>
      </c>
      <c r="D582" s="12"/>
      <c r="E582" s="12"/>
      <c r="F582" s="12"/>
      <c r="G582" s="12"/>
      <c r="H582" s="12"/>
      <c r="I582" s="12"/>
      <c r="J582" s="12"/>
      <c r="K582" s="12"/>
      <c r="L582" s="12"/>
      <c r="M582" s="12"/>
      <c r="N582" s="12"/>
      <c r="O582" s="12"/>
      <c r="P582" s="55">
        <f t="shared" si="39"/>
        <v>0</v>
      </c>
    </row>
    <row r="583" spans="1:16" x14ac:dyDescent="0.25">
      <c r="A583" s="527"/>
      <c r="B583" s="530"/>
      <c r="C583" s="110">
        <v>13</v>
      </c>
      <c r="D583" s="12"/>
      <c r="E583" s="12"/>
      <c r="F583" s="12"/>
      <c r="G583" s="12"/>
      <c r="H583" s="12"/>
      <c r="I583" s="12"/>
      <c r="J583" s="12"/>
      <c r="K583" s="12"/>
      <c r="L583" s="12"/>
      <c r="M583" s="12"/>
      <c r="N583" s="12"/>
      <c r="O583" s="12"/>
      <c r="P583" s="55">
        <f t="shared" si="39"/>
        <v>0</v>
      </c>
    </row>
    <row r="584" spans="1:16" x14ac:dyDescent="0.25">
      <c r="A584" s="527"/>
      <c r="B584" s="530"/>
      <c r="C584" s="110">
        <v>14</v>
      </c>
      <c r="D584" s="12"/>
      <c r="E584" s="12"/>
      <c r="F584" s="12"/>
      <c r="G584" s="12"/>
      <c r="H584" s="12"/>
      <c r="I584" s="12"/>
      <c r="J584" s="12"/>
      <c r="K584" s="12"/>
      <c r="L584" s="12"/>
      <c r="M584" s="12"/>
      <c r="N584" s="12"/>
      <c r="O584" s="12"/>
      <c r="P584" s="55">
        <f t="shared" si="39"/>
        <v>0</v>
      </c>
    </row>
    <row r="585" spans="1:16" x14ac:dyDescent="0.25">
      <c r="A585" s="527"/>
      <c r="B585" s="530"/>
      <c r="C585" s="110">
        <v>15</v>
      </c>
      <c r="D585" s="12"/>
      <c r="E585" s="12"/>
      <c r="F585" s="12"/>
      <c r="G585" s="12"/>
      <c r="H585" s="12"/>
      <c r="I585" s="12"/>
      <c r="J585" s="12"/>
      <c r="K585" s="12"/>
      <c r="L585" s="12"/>
      <c r="M585" s="12"/>
      <c r="N585" s="12"/>
      <c r="O585" s="12"/>
      <c r="P585" s="55">
        <f t="shared" si="39"/>
        <v>0</v>
      </c>
    </row>
    <row r="586" spans="1:16" x14ac:dyDescent="0.25">
      <c r="A586" s="527"/>
      <c r="B586" s="530"/>
      <c r="C586" s="110">
        <v>16</v>
      </c>
      <c r="D586" s="12"/>
      <c r="E586" s="12"/>
      <c r="F586" s="12"/>
      <c r="G586" s="12"/>
      <c r="H586" s="12"/>
      <c r="I586" s="12"/>
      <c r="J586" s="12"/>
      <c r="K586" s="12"/>
      <c r="L586" s="12"/>
      <c r="M586" s="12"/>
      <c r="N586" s="12"/>
      <c r="O586" s="12"/>
      <c r="P586" s="55">
        <f t="shared" si="39"/>
        <v>0</v>
      </c>
    </row>
    <row r="587" spans="1:16" x14ac:dyDescent="0.25">
      <c r="A587" s="527"/>
      <c r="B587" s="530"/>
      <c r="C587" s="110">
        <v>17</v>
      </c>
      <c r="D587" s="12"/>
      <c r="E587" s="12"/>
      <c r="F587" s="12"/>
      <c r="G587" s="12"/>
      <c r="H587" s="12"/>
      <c r="I587" s="12"/>
      <c r="J587" s="12"/>
      <c r="K587" s="12"/>
      <c r="L587" s="12"/>
      <c r="M587" s="12"/>
      <c r="N587" s="12"/>
      <c r="O587" s="12"/>
      <c r="P587" s="55">
        <f t="shared" si="39"/>
        <v>0</v>
      </c>
    </row>
    <row r="588" spans="1:16" x14ac:dyDescent="0.25">
      <c r="A588" s="527"/>
      <c r="B588" s="530"/>
      <c r="C588" s="110">
        <v>25</v>
      </c>
      <c r="D588" s="12"/>
      <c r="E588" s="12"/>
      <c r="F588" s="12">
        <v>50000</v>
      </c>
      <c r="G588" s="12"/>
      <c r="H588" s="12"/>
      <c r="I588" s="12"/>
      <c r="J588" s="12"/>
      <c r="K588" s="12"/>
      <c r="L588" s="12"/>
      <c r="M588" s="12"/>
      <c r="N588" s="12"/>
      <c r="O588" s="12"/>
      <c r="P588" s="55">
        <f t="shared" si="39"/>
        <v>50000</v>
      </c>
    </row>
    <row r="589" spans="1:16" x14ac:dyDescent="0.25">
      <c r="A589" s="527"/>
      <c r="B589" s="530"/>
      <c r="C589" s="110">
        <v>26</v>
      </c>
      <c r="D589" s="12"/>
      <c r="E589" s="12"/>
      <c r="F589" s="12"/>
      <c r="G589" s="12"/>
      <c r="H589" s="12"/>
      <c r="I589" s="12"/>
      <c r="J589" s="12"/>
      <c r="K589" s="12"/>
      <c r="L589" s="12"/>
      <c r="M589" s="12"/>
      <c r="N589" s="12"/>
      <c r="O589" s="12"/>
      <c r="P589" s="55">
        <f t="shared" si="39"/>
        <v>0</v>
      </c>
    </row>
    <row r="590" spans="1:16" x14ac:dyDescent="0.25">
      <c r="A590" s="528"/>
      <c r="B590" s="531"/>
      <c r="C590" s="110">
        <v>27</v>
      </c>
      <c r="D590" s="12"/>
      <c r="E590" s="12"/>
      <c r="F590" s="12"/>
      <c r="G590" s="12"/>
      <c r="H590" s="12"/>
      <c r="I590" s="12"/>
      <c r="J590" s="12"/>
      <c r="K590" s="12"/>
      <c r="L590" s="12"/>
      <c r="M590" s="12"/>
      <c r="N590" s="12"/>
      <c r="O590" s="12"/>
      <c r="P590" s="55">
        <f t="shared" si="39"/>
        <v>0</v>
      </c>
    </row>
    <row r="591" spans="1:16" x14ac:dyDescent="0.25">
      <c r="A591" s="526">
        <v>273</v>
      </c>
      <c r="B591" s="529" t="s">
        <v>2258</v>
      </c>
      <c r="C591" s="110">
        <v>11</v>
      </c>
      <c r="D591" s="12"/>
      <c r="E591" s="12"/>
      <c r="F591" s="12"/>
      <c r="G591" s="12"/>
      <c r="H591" s="12"/>
      <c r="I591" s="12"/>
      <c r="J591" s="12"/>
      <c r="K591" s="12"/>
      <c r="L591" s="12"/>
      <c r="M591" s="12"/>
      <c r="N591" s="12"/>
      <c r="O591" s="12"/>
      <c r="P591" s="55">
        <f t="shared" si="39"/>
        <v>0</v>
      </c>
    </row>
    <row r="592" spans="1:16" x14ac:dyDescent="0.25">
      <c r="A592" s="527"/>
      <c r="B592" s="530"/>
      <c r="C592" s="110">
        <v>12</v>
      </c>
      <c r="D592" s="12"/>
      <c r="E592" s="12"/>
      <c r="F592" s="12"/>
      <c r="G592" s="12"/>
      <c r="H592" s="12"/>
      <c r="I592" s="12"/>
      <c r="J592" s="12"/>
      <c r="K592" s="12"/>
      <c r="L592" s="12"/>
      <c r="M592" s="12"/>
      <c r="N592" s="12"/>
      <c r="O592" s="12"/>
      <c r="P592" s="55">
        <f t="shared" si="39"/>
        <v>0</v>
      </c>
    </row>
    <row r="593" spans="1:16" x14ac:dyDescent="0.25">
      <c r="A593" s="527"/>
      <c r="B593" s="530"/>
      <c r="C593" s="110">
        <v>13</v>
      </c>
      <c r="D593" s="12"/>
      <c r="E593" s="12"/>
      <c r="F593" s="12"/>
      <c r="G593" s="12"/>
      <c r="H593" s="12"/>
      <c r="I593" s="12"/>
      <c r="J593" s="12"/>
      <c r="K593" s="12"/>
      <c r="L593" s="12"/>
      <c r="M593" s="12"/>
      <c r="N593" s="12"/>
      <c r="O593" s="12"/>
      <c r="P593" s="55">
        <f t="shared" si="39"/>
        <v>0</v>
      </c>
    </row>
    <row r="594" spans="1:16" x14ac:dyDescent="0.25">
      <c r="A594" s="527"/>
      <c r="B594" s="530"/>
      <c r="C594" s="110">
        <v>14</v>
      </c>
      <c r="D594" s="12"/>
      <c r="E594" s="12"/>
      <c r="F594" s="12"/>
      <c r="G594" s="12"/>
      <c r="H594" s="12"/>
      <c r="I594" s="12"/>
      <c r="J594" s="12"/>
      <c r="K594" s="12"/>
      <c r="L594" s="12"/>
      <c r="M594" s="12"/>
      <c r="N594" s="12"/>
      <c r="O594" s="12"/>
      <c r="P594" s="55">
        <f t="shared" si="39"/>
        <v>0</v>
      </c>
    </row>
    <row r="595" spans="1:16" x14ac:dyDescent="0.25">
      <c r="A595" s="527"/>
      <c r="B595" s="530"/>
      <c r="C595" s="110">
        <v>15</v>
      </c>
      <c r="D595" s="12"/>
      <c r="E595" s="12"/>
      <c r="F595" s="12"/>
      <c r="G595" s="12">
        <v>40000</v>
      </c>
      <c r="H595" s="12"/>
      <c r="I595" s="12"/>
      <c r="J595" s="12"/>
      <c r="K595" s="12"/>
      <c r="L595" s="12"/>
      <c r="M595" s="12"/>
      <c r="N595" s="12"/>
      <c r="O595" s="12"/>
      <c r="P595" s="55">
        <f t="shared" si="39"/>
        <v>40000</v>
      </c>
    </row>
    <row r="596" spans="1:16" x14ac:dyDescent="0.25">
      <c r="A596" s="527"/>
      <c r="B596" s="530"/>
      <c r="C596" s="110">
        <v>16</v>
      </c>
      <c r="D596" s="12"/>
      <c r="E596" s="12"/>
      <c r="F596" s="12"/>
      <c r="G596" s="12"/>
      <c r="H596" s="12"/>
      <c r="I596" s="12"/>
      <c r="J596" s="12"/>
      <c r="K596" s="12"/>
      <c r="L596" s="12"/>
      <c r="M596" s="12"/>
      <c r="N596" s="12"/>
      <c r="O596" s="12"/>
      <c r="P596" s="55">
        <f t="shared" si="39"/>
        <v>0</v>
      </c>
    </row>
    <row r="597" spans="1:16" x14ac:dyDescent="0.25">
      <c r="A597" s="527"/>
      <c r="B597" s="530"/>
      <c r="C597" s="110">
        <v>17</v>
      </c>
      <c r="D597" s="12"/>
      <c r="E597" s="12"/>
      <c r="F597" s="12"/>
      <c r="G597" s="12"/>
      <c r="H597" s="12"/>
      <c r="I597" s="12"/>
      <c r="J597" s="12"/>
      <c r="K597" s="12"/>
      <c r="L597" s="12"/>
      <c r="M597" s="12"/>
      <c r="N597" s="12"/>
      <c r="O597" s="12"/>
      <c r="P597" s="55">
        <f t="shared" si="39"/>
        <v>0</v>
      </c>
    </row>
    <row r="598" spans="1:16" x14ac:dyDescent="0.25">
      <c r="A598" s="527"/>
      <c r="B598" s="530"/>
      <c r="C598" s="110">
        <v>25</v>
      </c>
      <c r="D598" s="12"/>
      <c r="E598" s="12"/>
      <c r="F598" s="12"/>
      <c r="G598" s="12"/>
      <c r="H598" s="12"/>
      <c r="I598" s="12"/>
      <c r="J598" s="12"/>
      <c r="K598" s="12"/>
      <c r="L598" s="12"/>
      <c r="M598" s="12"/>
      <c r="N598" s="12"/>
      <c r="O598" s="12"/>
      <c r="P598" s="55">
        <f t="shared" si="39"/>
        <v>0</v>
      </c>
    </row>
    <row r="599" spans="1:16" x14ac:dyDescent="0.25">
      <c r="A599" s="527"/>
      <c r="B599" s="530"/>
      <c r="C599" s="110">
        <v>26</v>
      </c>
      <c r="D599" s="12"/>
      <c r="E599" s="12"/>
      <c r="F599" s="12"/>
      <c r="G599" s="12"/>
      <c r="H599" s="12"/>
      <c r="I599" s="12"/>
      <c r="J599" s="12"/>
      <c r="K599" s="12"/>
      <c r="L599" s="12"/>
      <c r="M599" s="12"/>
      <c r="N599" s="12"/>
      <c r="O599" s="12"/>
      <c r="P599" s="55">
        <f t="shared" si="39"/>
        <v>0</v>
      </c>
    </row>
    <row r="600" spans="1:16" x14ac:dyDescent="0.25">
      <c r="A600" s="528"/>
      <c r="B600" s="531"/>
      <c r="C600" s="110">
        <v>27</v>
      </c>
      <c r="D600" s="12"/>
      <c r="E600" s="12"/>
      <c r="F600" s="12"/>
      <c r="G600" s="12"/>
      <c r="H600" s="12"/>
      <c r="I600" s="12"/>
      <c r="J600" s="12"/>
      <c r="K600" s="12"/>
      <c r="L600" s="12"/>
      <c r="M600" s="12"/>
      <c r="N600" s="12"/>
      <c r="O600" s="12"/>
      <c r="P600" s="55">
        <f t="shared" si="39"/>
        <v>0</v>
      </c>
    </row>
    <row r="601" spans="1:16" x14ac:dyDescent="0.25">
      <c r="A601" s="546">
        <v>274</v>
      </c>
      <c r="B601" s="529" t="s">
        <v>2259</v>
      </c>
      <c r="C601" s="110">
        <v>11</v>
      </c>
      <c r="D601" s="12"/>
      <c r="E601" s="12"/>
      <c r="F601" s="12"/>
      <c r="G601" s="12"/>
      <c r="H601" s="12"/>
      <c r="I601" s="12"/>
      <c r="J601" s="12"/>
      <c r="K601" s="12"/>
      <c r="L601" s="12"/>
      <c r="M601" s="12"/>
      <c r="N601" s="12"/>
      <c r="O601" s="12"/>
      <c r="P601" s="55">
        <f t="shared" si="39"/>
        <v>0</v>
      </c>
    </row>
    <row r="602" spans="1:16" x14ac:dyDescent="0.25">
      <c r="A602" s="547"/>
      <c r="B602" s="530"/>
      <c r="C602" s="110">
        <v>12</v>
      </c>
      <c r="D602" s="12"/>
      <c r="E602" s="12"/>
      <c r="F602" s="12"/>
      <c r="G602" s="12"/>
      <c r="H602" s="12"/>
      <c r="I602" s="12"/>
      <c r="J602" s="12"/>
      <c r="K602" s="12"/>
      <c r="L602" s="12"/>
      <c r="M602" s="12"/>
      <c r="N602" s="12"/>
      <c r="O602" s="12"/>
      <c r="P602" s="55">
        <f t="shared" si="39"/>
        <v>0</v>
      </c>
    </row>
    <row r="603" spans="1:16" x14ac:dyDescent="0.25">
      <c r="A603" s="547"/>
      <c r="B603" s="530"/>
      <c r="C603" s="110">
        <v>13</v>
      </c>
      <c r="D603" s="12"/>
      <c r="E603" s="12"/>
      <c r="F603" s="12"/>
      <c r="G603" s="12"/>
      <c r="H603" s="12"/>
      <c r="I603" s="12"/>
      <c r="J603" s="12"/>
      <c r="K603" s="12"/>
      <c r="L603" s="12"/>
      <c r="M603" s="12"/>
      <c r="N603" s="12"/>
      <c r="O603" s="12"/>
      <c r="P603" s="55">
        <f t="shared" si="39"/>
        <v>0</v>
      </c>
    </row>
    <row r="604" spans="1:16" x14ac:dyDescent="0.25">
      <c r="A604" s="547"/>
      <c r="B604" s="530"/>
      <c r="C604" s="110">
        <v>14</v>
      </c>
      <c r="D604" s="12"/>
      <c r="E604" s="12"/>
      <c r="F604" s="12"/>
      <c r="G604" s="12"/>
      <c r="H604" s="12"/>
      <c r="I604" s="12"/>
      <c r="J604" s="12"/>
      <c r="K604" s="12"/>
      <c r="L604" s="12"/>
      <c r="M604" s="12"/>
      <c r="N604" s="12"/>
      <c r="O604" s="12"/>
      <c r="P604" s="55">
        <f t="shared" si="39"/>
        <v>0</v>
      </c>
    </row>
    <row r="605" spans="1:16" x14ac:dyDescent="0.25">
      <c r="A605" s="547"/>
      <c r="B605" s="530"/>
      <c r="C605" s="110">
        <v>15</v>
      </c>
      <c r="D605" s="12">
        <v>2000</v>
      </c>
      <c r="E605" s="12"/>
      <c r="F605" s="12"/>
      <c r="G605" s="12"/>
      <c r="H605" s="12"/>
      <c r="I605" s="12"/>
      <c r="J605" s="12"/>
      <c r="K605" s="12"/>
      <c r="L605" s="12"/>
      <c r="M605" s="12"/>
      <c r="N605" s="12"/>
      <c r="O605" s="12"/>
      <c r="P605" s="55">
        <f t="shared" si="39"/>
        <v>2000</v>
      </c>
    </row>
    <row r="606" spans="1:16" x14ac:dyDescent="0.25">
      <c r="A606" s="547"/>
      <c r="B606" s="530"/>
      <c r="C606" s="110">
        <v>16</v>
      </c>
      <c r="D606" s="12"/>
      <c r="E606" s="12"/>
      <c r="F606" s="12"/>
      <c r="G606" s="12"/>
      <c r="H606" s="12"/>
      <c r="I606" s="12"/>
      <c r="J606" s="12"/>
      <c r="K606" s="12"/>
      <c r="L606" s="12"/>
      <c r="M606" s="12"/>
      <c r="N606" s="12"/>
      <c r="O606" s="12"/>
      <c r="P606" s="55">
        <f t="shared" si="39"/>
        <v>0</v>
      </c>
    </row>
    <row r="607" spans="1:16" x14ac:dyDescent="0.25">
      <c r="A607" s="547"/>
      <c r="B607" s="530"/>
      <c r="C607" s="110">
        <v>17</v>
      </c>
      <c r="D607" s="12"/>
      <c r="E607" s="12"/>
      <c r="F607" s="12"/>
      <c r="G607" s="12"/>
      <c r="H607" s="12"/>
      <c r="I607" s="12"/>
      <c r="J607" s="12"/>
      <c r="K607" s="12"/>
      <c r="L607" s="12"/>
      <c r="M607" s="12"/>
      <c r="N607" s="12"/>
      <c r="O607" s="12"/>
      <c r="P607" s="55">
        <f t="shared" si="39"/>
        <v>0</v>
      </c>
    </row>
    <row r="608" spans="1:16" x14ac:dyDescent="0.25">
      <c r="A608" s="547"/>
      <c r="B608" s="530"/>
      <c r="C608" s="110">
        <v>25</v>
      </c>
      <c r="D608" s="12"/>
      <c r="E608" s="12"/>
      <c r="F608" s="12"/>
      <c r="G608" s="12"/>
      <c r="H608" s="12"/>
      <c r="I608" s="12"/>
      <c r="J608" s="12"/>
      <c r="K608" s="12"/>
      <c r="L608" s="12"/>
      <c r="M608" s="12"/>
      <c r="N608" s="12"/>
      <c r="O608" s="12"/>
      <c r="P608" s="55">
        <f t="shared" si="39"/>
        <v>0</v>
      </c>
    </row>
    <row r="609" spans="1:16" x14ac:dyDescent="0.25">
      <c r="A609" s="547"/>
      <c r="B609" s="530"/>
      <c r="C609" s="110">
        <v>26</v>
      </c>
      <c r="D609" s="12"/>
      <c r="E609" s="12"/>
      <c r="F609" s="12"/>
      <c r="G609" s="12"/>
      <c r="H609" s="12"/>
      <c r="I609" s="12"/>
      <c r="J609" s="12"/>
      <c r="K609" s="12"/>
      <c r="L609" s="12"/>
      <c r="M609" s="12"/>
      <c r="N609" s="12"/>
      <c r="O609" s="12"/>
      <c r="P609" s="55">
        <f t="shared" si="39"/>
        <v>0</v>
      </c>
    </row>
    <row r="610" spans="1:16" x14ac:dyDescent="0.25">
      <c r="A610" s="548"/>
      <c r="B610" s="531"/>
      <c r="C610" s="110">
        <v>27</v>
      </c>
      <c r="D610" s="12"/>
      <c r="E610" s="12"/>
      <c r="F610" s="12"/>
      <c r="G610" s="12"/>
      <c r="H610" s="12"/>
      <c r="I610" s="12"/>
      <c r="J610" s="12"/>
      <c r="K610" s="12"/>
      <c r="L610" s="12"/>
      <c r="M610" s="12"/>
      <c r="N610" s="12"/>
      <c r="O610" s="12"/>
      <c r="P610" s="55">
        <f t="shared" si="39"/>
        <v>0</v>
      </c>
    </row>
    <row r="611" spans="1:16" x14ac:dyDescent="0.25">
      <c r="A611" s="526">
        <v>275</v>
      </c>
      <c r="B611" s="529" t="s">
        <v>2260</v>
      </c>
      <c r="C611" s="110">
        <v>11</v>
      </c>
      <c r="D611" s="12"/>
      <c r="E611" s="12"/>
      <c r="F611" s="12"/>
      <c r="G611" s="12"/>
      <c r="H611" s="12"/>
      <c r="I611" s="12"/>
      <c r="J611" s="12"/>
      <c r="K611" s="12"/>
      <c r="L611" s="12"/>
      <c r="M611" s="12"/>
      <c r="N611" s="12"/>
      <c r="O611" s="12"/>
      <c r="P611" s="55">
        <f t="shared" si="39"/>
        <v>0</v>
      </c>
    </row>
    <row r="612" spans="1:16" x14ac:dyDescent="0.25">
      <c r="A612" s="527"/>
      <c r="B612" s="530"/>
      <c r="C612" s="110">
        <v>12</v>
      </c>
      <c r="D612" s="12"/>
      <c r="E612" s="12"/>
      <c r="F612" s="12"/>
      <c r="G612" s="12"/>
      <c r="H612" s="12"/>
      <c r="I612" s="12"/>
      <c r="J612" s="12"/>
      <c r="K612" s="12"/>
      <c r="L612" s="12"/>
      <c r="M612" s="12"/>
      <c r="N612" s="12"/>
      <c r="O612" s="12"/>
      <c r="P612" s="55">
        <f t="shared" si="39"/>
        <v>0</v>
      </c>
    </row>
    <row r="613" spans="1:16" x14ac:dyDescent="0.25">
      <c r="A613" s="527"/>
      <c r="B613" s="530"/>
      <c r="C613" s="110">
        <v>13</v>
      </c>
      <c r="D613" s="12"/>
      <c r="E613" s="12"/>
      <c r="F613" s="12"/>
      <c r="G613" s="12"/>
      <c r="H613" s="12"/>
      <c r="I613" s="12"/>
      <c r="J613" s="12"/>
      <c r="K613" s="12"/>
      <c r="L613" s="12"/>
      <c r="M613" s="12"/>
      <c r="N613" s="12"/>
      <c r="O613" s="12"/>
      <c r="P613" s="55">
        <f t="shared" si="39"/>
        <v>0</v>
      </c>
    </row>
    <row r="614" spans="1:16" x14ac:dyDescent="0.25">
      <c r="A614" s="527"/>
      <c r="B614" s="530"/>
      <c r="C614" s="110">
        <v>14</v>
      </c>
      <c r="D614" s="12"/>
      <c r="E614" s="12"/>
      <c r="F614" s="12"/>
      <c r="G614" s="12"/>
      <c r="H614" s="12"/>
      <c r="I614" s="12"/>
      <c r="J614" s="12"/>
      <c r="K614" s="12"/>
      <c r="L614" s="12"/>
      <c r="M614" s="12"/>
      <c r="N614" s="12"/>
      <c r="O614" s="12"/>
      <c r="P614" s="55">
        <f t="shared" si="39"/>
        <v>0</v>
      </c>
    </row>
    <row r="615" spans="1:16" x14ac:dyDescent="0.25">
      <c r="A615" s="527"/>
      <c r="B615" s="530"/>
      <c r="C615" s="110">
        <v>15</v>
      </c>
      <c r="D615" s="12"/>
      <c r="E615" s="12"/>
      <c r="F615" s="12"/>
      <c r="G615" s="12"/>
      <c r="H615" s="12"/>
      <c r="I615" s="12"/>
      <c r="J615" s="12"/>
      <c r="K615" s="12"/>
      <c r="L615" s="12"/>
      <c r="M615" s="12"/>
      <c r="N615" s="12"/>
      <c r="O615" s="12"/>
      <c r="P615" s="55">
        <f t="shared" si="39"/>
        <v>0</v>
      </c>
    </row>
    <row r="616" spans="1:16" x14ac:dyDescent="0.25">
      <c r="A616" s="527"/>
      <c r="B616" s="530"/>
      <c r="C616" s="110">
        <v>16</v>
      </c>
      <c r="D616" s="12"/>
      <c r="E616" s="12"/>
      <c r="F616" s="12"/>
      <c r="G616" s="12"/>
      <c r="H616" s="12"/>
      <c r="I616" s="12"/>
      <c r="J616" s="12"/>
      <c r="K616" s="12"/>
      <c r="L616" s="12"/>
      <c r="M616" s="12"/>
      <c r="N616" s="12"/>
      <c r="O616" s="12"/>
      <c r="P616" s="55">
        <f t="shared" si="39"/>
        <v>0</v>
      </c>
    </row>
    <row r="617" spans="1:16" x14ac:dyDescent="0.25">
      <c r="A617" s="527"/>
      <c r="B617" s="530"/>
      <c r="C617" s="110">
        <v>17</v>
      </c>
      <c r="D617" s="12"/>
      <c r="E617" s="12"/>
      <c r="F617" s="12"/>
      <c r="G617" s="12"/>
      <c r="H617" s="12"/>
      <c r="I617" s="12"/>
      <c r="J617" s="12"/>
      <c r="K617" s="12"/>
      <c r="L617" s="12"/>
      <c r="M617" s="12"/>
      <c r="N617" s="12"/>
      <c r="O617" s="12"/>
      <c r="P617" s="55">
        <f t="shared" si="39"/>
        <v>0</v>
      </c>
    </row>
    <row r="618" spans="1:16" x14ac:dyDescent="0.25">
      <c r="A618" s="527"/>
      <c r="B618" s="530"/>
      <c r="C618" s="110">
        <v>25</v>
      </c>
      <c r="D618" s="66"/>
      <c r="E618" s="66"/>
      <c r="F618" s="66"/>
      <c r="G618" s="66"/>
      <c r="H618" s="66"/>
      <c r="I618" s="66"/>
      <c r="J618" s="66"/>
      <c r="K618" s="66"/>
      <c r="L618" s="66"/>
      <c r="M618" s="66"/>
      <c r="N618" s="66"/>
      <c r="O618" s="66"/>
      <c r="P618" s="55">
        <f t="shared" si="39"/>
        <v>0</v>
      </c>
    </row>
    <row r="619" spans="1:16" x14ac:dyDescent="0.25">
      <c r="A619" s="527"/>
      <c r="B619" s="530"/>
      <c r="C619" s="110">
        <v>26</v>
      </c>
      <c r="D619" s="66"/>
      <c r="E619" s="66"/>
      <c r="F619" s="66"/>
      <c r="G619" s="66"/>
      <c r="H619" s="66"/>
      <c r="I619" s="66"/>
      <c r="J619" s="66"/>
      <c r="K619" s="66"/>
      <c r="L619" s="66"/>
      <c r="M619" s="66"/>
      <c r="N619" s="66"/>
      <c r="O619" s="66"/>
      <c r="P619" s="55">
        <f t="shared" si="39"/>
        <v>0</v>
      </c>
    </row>
    <row r="620" spans="1:16" x14ac:dyDescent="0.25">
      <c r="A620" s="528"/>
      <c r="B620" s="531"/>
      <c r="C620" s="110">
        <v>27</v>
      </c>
      <c r="D620" s="66"/>
      <c r="E620" s="66"/>
      <c r="F620" s="66"/>
      <c r="G620" s="66"/>
      <c r="H620" s="66"/>
      <c r="I620" s="66"/>
      <c r="J620" s="66"/>
      <c r="K620" s="66"/>
      <c r="L620" s="66"/>
      <c r="M620" s="66"/>
      <c r="N620" s="66"/>
      <c r="O620" s="66"/>
      <c r="P620" s="55">
        <f t="shared" si="39"/>
        <v>0</v>
      </c>
    </row>
    <row r="621" spans="1:16" x14ac:dyDescent="0.25">
      <c r="A621" s="74">
        <v>2800</v>
      </c>
      <c r="B621" s="534" t="s">
        <v>2261</v>
      </c>
      <c r="C621" s="535"/>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x14ac:dyDescent="0.25">
      <c r="A622" s="526">
        <v>281</v>
      </c>
      <c r="B622" s="529" t="s">
        <v>2262</v>
      </c>
      <c r="C622" s="110">
        <v>11</v>
      </c>
      <c r="D622" s="12"/>
      <c r="E622" s="12"/>
      <c r="F622" s="12"/>
      <c r="G622" s="12"/>
      <c r="H622" s="12"/>
      <c r="I622" s="12"/>
      <c r="J622" s="12"/>
      <c r="K622" s="12"/>
      <c r="L622" s="12"/>
      <c r="M622" s="12"/>
      <c r="N622" s="12"/>
      <c r="O622" s="12"/>
      <c r="P622" s="55">
        <f>SUM(D622:O622)</f>
        <v>0</v>
      </c>
    </row>
    <row r="623" spans="1:16" x14ac:dyDescent="0.25">
      <c r="A623" s="527"/>
      <c r="B623" s="530"/>
      <c r="C623" s="110">
        <v>12</v>
      </c>
      <c r="D623" s="12"/>
      <c r="E623" s="12"/>
      <c r="F623" s="12"/>
      <c r="G623" s="12"/>
      <c r="H623" s="12"/>
      <c r="I623" s="12"/>
      <c r="J623" s="12"/>
      <c r="K623" s="12"/>
      <c r="L623" s="12"/>
      <c r="M623" s="12"/>
      <c r="N623" s="12"/>
      <c r="O623" s="12"/>
      <c r="P623" s="55">
        <f t="shared" ref="P623:P651" si="41">SUM(D623:O623)</f>
        <v>0</v>
      </c>
    </row>
    <row r="624" spans="1:16" x14ac:dyDescent="0.25">
      <c r="A624" s="527"/>
      <c r="B624" s="530"/>
      <c r="C624" s="110">
        <v>13</v>
      </c>
      <c r="D624" s="12"/>
      <c r="E624" s="12"/>
      <c r="F624" s="12"/>
      <c r="G624" s="12"/>
      <c r="H624" s="12"/>
      <c r="I624" s="12"/>
      <c r="J624" s="12"/>
      <c r="K624" s="12"/>
      <c r="L624" s="12"/>
      <c r="M624" s="12"/>
      <c r="N624" s="12"/>
      <c r="O624" s="12"/>
      <c r="P624" s="55">
        <f t="shared" si="41"/>
        <v>0</v>
      </c>
    </row>
    <row r="625" spans="1:16" x14ac:dyDescent="0.25">
      <c r="A625" s="527"/>
      <c r="B625" s="530"/>
      <c r="C625" s="110">
        <v>14</v>
      </c>
      <c r="D625" s="12"/>
      <c r="E625" s="12"/>
      <c r="F625" s="12"/>
      <c r="G625" s="12"/>
      <c r="H625" s="12"/>
      <c r="I625" s="12"/>
      <c r="J625" s="12"/>
      <c r="K625" s="12"/>
      <c r="L625" s="12"/>
      <c r="M625" s="12"/>
      <c r="N625" s="12"/>
      <c r="O625" s="12"/>
      <c r="P625" s="55">
        <f t="shared" si="41"/>
        <v>0</v>
      </c>
    </row>
    <row r="626" spans="1:16" x14ac:dyDescent="0.25">
      <c r="A626" s="527"/>
      <c r="B626" s="530"/>
      <c r="C626" s="110">
        <v>15</v>
      </c>
      <c r="D626" s="12"/>
      <c r="E626" s="12"/>
      <c r="F626" s="12"/>
      <c r="G626" s="12"/>
      <c r="H626" s="12"/>
      <c r="I626" s="12"/>
      <c r="J626" s="12"/>
      <c r="K626" s="12"/>
      <c r="L626" s="12"/>
      <c r="M626" s="12"/>
      <c r="N626" s="12"/>
      <c r="O626" s="12"/>
      <c r="P626" s="55">
        <f t="shared" si="41"/>
        <v>0</v>
      </c>
    </row>
    <row r="627" spans="1:16" x14ac:dyDescent="0.25">
      <c r="A627" s="527"/>
      <c r="B627" s="530"/>
      <c r="C627" s="110">
        <v>16</v>
      </c>
      <c r="D627" s="12"/>
      <c r="E627" s="12"/>
      <c r="F627" s="12"/>
      <c r="G627" s="12"/>
      <c r="H627" s="12"/>
      <c r="I627" s="12"/>
      <c r="J627" s="12"/>
      <c r="K627" s="12"/>
      <c r="L627" s="12"/>
      <c r="M627" s="12"/>
      <c r="N627" s="12"/>
      <c r="O627" s="12"/>
      <c r="P627" s="55">
        <f t="shared" si="41"/>
        <v>0</v>
      </c>
    </row>
    <row r="628" spans="1:16" x14ac:dyDescent="0.25">
      <c r="A628" s="527"/>
      <c r="B628" s="530"/>
      <c r="C628" s="110">
        <v>17</v>
      </c>
      <c r="D628" s="12"/>
      <c r="E628" s="12"/>
      <c r="F628" s="12"/>
      <c r="G628" s="12"/>
      <c r="H628" s="12"/>
      <c r="I628" s="12"/>
      <c r="J628" s="12"/>
      <c r="K628" s="12"/>
      <c r="L628" s="12"/>
      <c r="M628" s="12"/>
      <c r="N628" s="12"/>
      <c r="O628" s="12"/>
      <c r="P628" s="55">
        <f t="shared" si="41"/>
        <v>0</v>
      </c>
    </row>
    <row r="629" spans="1:16" x14ac:dyDescent="0.25">
      <c r="A629" s="527"/>
      <c r="B629" s="530"/>
      <c r="C629" s="110">
        <v>25</v>
      </c>
      <c r="D629" s="12"/>
      <c r="E629" s="12"/>
      <c r="F629" s="12"/>
      <c r="G629" s="12"/>
      <c r="H629" s="12"/>
      <c r="I629" s="12"/>
      <c r="J629" s="12"/>
      <c r="K629" s="12"/>
      <c r="L629" s="12"/>
      <c r="M629" s="12"/>
      <c r="N629" s="12"/>
      <c r="O629" s="12"/>
      <c r="P629" s="55">
        <f t="shared" si="41"/>
        <v>0</v>
      </c>
    </row>
    <row r="630" spans="1:16" x14ac:dyDescent="0.25">
      <c r="A630" s="527"/>
      <c r="B630" s="530"/>
      <c r="C630" s="110">
        <v>26</v>
      </c>
      <c r="D630" s="12"/>
      <c r="E630" s="12"/>
      <c r="F630" s="12"/>
      <c r="G630" s="12"/>
      <c r="H630" s="12"/>
      <c r="I630" s="12"/>
      <c r="J630" s="12"/>
      <c r="K630" s="12"/>
      <c r="L630" s="12"/>
      <c r="M630" s="12"/>
      <c r="N630" s="12"/>
      <c r="O630" s="12"/>
      <c r="P630" s="55">
        <f t="shared" si="41"/>
        <v>0</v>
      </c>
    </row>
    <row r="631" spans="1:16" x14ac:dyDescent="0.25">
      <c r="A631" s="528"/>
      <c r="B631" s="531"/>
      <c r="C631" s="110">
        <v>27</v>
      </c>
      <c r="D631" s="12"/>
      <c r="E631" s="12"/>
      <c r="F631" s="12"/>
      <c r="G631" s="12"/>
      <c r="H631" s="12"/>
      <c r="I631" s="12"/>
      <c r="J631" s="12"/>
      <c r="K631" s="12"/>
      <c r="L631" s="12"/>
      <c r="M631" s="12"/>
      <c r="N631" s="12"/>
      <c r="O631" s="12"/>
      <c r="P631" s="55">
        <f t="shared" si="41"/>
        <v>0</v>
      </c>
    </row>
    <row r="632" spans="1:16" x14ac:dyDescent="0.25">
      <c r="A632" s="526">
        <v>282</v>
      </c>
      <c r="B632" s="529" t="s">
        <v>2263</v>
      </c>
      <c r="C632" s="110">
        <v>11</v>
      </c>
      <c r="D632" s="12"/>
      <c r="E632" s="12"/>
      <c r="F632" s="12"/>
      <c r="G632" s="12"/>
      <c r="H632" s="12"/>
      <c r="I632" s="12"/>
      <c r="J632" s="12"/>
      <c r="K632" s="12"/>
      <c r="L632" s="12"/>
      <c r="M632" s="12"/>
      <c r="N632" s="12"/>
      <c r="O632" s="12"/>
      <c r="P632" s="55">
        <f t="shared" si="41"/>
        <v>0</v>
      </c>
    </row>
    <row r="633" spans="1:16" x14ac:dyDescent="0.25">
      <c r="A633" s="527"/>
      <c r="B633" s="530"/>
      <c r="C633" s="110">
        <v>12</v>
      </c>
      <c r="D633" s="12"/>
      <c r="E633" s="12"/>
      <c r="F633" s="12"/>
      <c r="G633" s="12"/>
      <c r="H633" s="12"/>
      <c r="I633" s="12"/>
      <c r="J633" s="12"/>
      <c r="K633" s="12"/>
      <c r="L633" s="12"/>
      <c r="M633" s="12"/>
      <c r="N633" s="12"/>
      <c r="O633" s="12"/>
      <c r="P633" s="55">
        <f t="shared" si="41"/>
        <v>0</v>
      </c>
    </row>
    <row r="634" spans="1:16" x14ac:dyDescent="0.25">
      <c r="A634" s="527"/>
      <c r="B634" s="530"/>
      <c r="C634" s="110">
        <v>13</v>
      </c>
      <c r="D634" s="12"/>
      <c r="E634" s="12"/>
      <c r="F634" s="12"/>
      <c r="G634" s="12"/>
      <c r="H634" s="12"/>
      <c r="I634" s="12"/>
      <c r="J634" s="12"/>
      <c r="K634" s="12"/>
      <c r="L634" s="12"/>
      <c r="M634" s="12"/>
      <c r="N634" s="12"/>
      <c r="O634" s="12"/>
      <c r="P634" s="55">
        <f t="shared" si="41"/>
        <v>0</v>
      </c>
    </row>
    <row r="635" spans="1:16" x14ac:dyDescent="0.25">
      <c r="A635" s="527"/>
      <c r="B635" s="530"/>
      <c r="C635" s="110">
        <v>14</v>
      </c>
      <c r="D635" s="12"/>
      <c r="E635" s="12"/>
      <c r="F635" s="12"/>
      <c r="G635" s="12"/>
      <c r="H635" s="12"/>
      <c r="I635" s="12"/>
      <c r="J635" s="12"/>
      <c r="K635" s="12"/>
      <c r="L635" s="12"/>
      <c r="M635" s="12"/>
      <c r="N635" s="12"/>
      <c r="O635" s="12"/>
      <c r="P635" s="55">
        <f t="shared" si="41"/>
        <v>0</v>
      </c>
    </row>
    <row r="636" spans="1:16" x14ac:dyDescent="0.25">
      <c r="A636" s="527"/>
      <c r="B636" s="530"/>
      <c r="C636" s="110">
        <v>15</v>
      </c>
      <c r="D636" s="12"/>
      <c r="E636" s="12"/>
      <c r="F636" s="12"/>
      <c r="G636" s="12"/>
      <c r="H636" s="12"/>
      <c r="I636" s="12"/>
      <c r="J636" s="12"/>
      <c r="K636" s="12"/>
      <c r="L636" s="12"/>
      <c r="M636" s="12"/>
      <c r="N636" s="12"/>
      <c r="O636" s="12"/>
      <c r="P636" s="55">
        <f t="shared" si="41"/>
        <v>0</v>
      </c>
    </row>
    <row r="637" spans="1:16" x14ac:dyDescent="0.25">
      <c r="A637" s="527"/>
      <c r="B637" s="530"/>
      <c r="C637" s="110">
        <v>16</v>
      </c>
      <c r="D637" s="12"/>
      <c r="E637" s="12"/>
      <c r="F637" s="12"/>
      <c r="G637" s="12"/>
      <c r="H637" s="12"/>
      <c r="I637" s="12"/>
      <c r="J637" s="12"/>
      <c r="K637" s="12"/>
      <c r="L637" s="12"/>
      <c r="M637" s="12"/>
      <c r="N637" s="12"/>
      <c r="O637" s="12"/>
      <c r="P637" s="55">
        <f t="shared" si="41"/>
        <v>0</v>
      </c>
    </row>
    <row r="638" spans="1:16" x14ac:dyDescent="0.25">
      <c r="A638" s="527"/>
      <c r="B638" s="530"/>
      <c r="C638" s="110">
        <v>17</v>
      </c>
      <c r="D638" s="12"/>
      <c r="E638" s="12"/>
      <c r="F638" s="12"/>
      <c r="G638" s="12"/>
      <c r="H638" s="12"/>
      <c r="I638" s="12"/>
      <c r="J638" s="12"/>
      <c r="K638" s="12"/>
      <c r="L638" s="12"/>
      <c r="M638" s="12"/>
      <c r="N638" s="12"/>
      <c r="O638" s="12"/>
      <c r="P638" s="55">
        <f t="shared" si="41"/>
        <v>0</v>
      </c>
    </row>
    <row r="639" spans="1:16" x14ac:dyDescent="0.25">
      <c r="A639" s="527"/>
      <c r="B639" s="530"/>
      <c r="C639" s="110">
        <v>25</v>
      </c>
      <c r="D639" s="12"/>
      <c r="E639" s="12"/>
      <c r="F639" s="12"/>
      <c r="G639" s="12"/>
      <c r="H639" s="12"/>
      <c r="I639" s="12"/>
      <c r="J639" s="12"/>
      <c r="K639" s="12"/>
      <c r="L639" s="12"/>
      <c r="M639" s="12"/>
      <c r="N639" s="12"/>
      <c r="O639" s="12"/>
      <c r="P639" s="55">
        <f t="shared" si="41"/>
        <v>0</v>
      </c>
    </row>
    <row r="640" spans="1:16" x14ac:dyDescent="0.25">
      <c r="A640" s="527"/>
      <c r="B640" s="530"/>
      <c r="C640" s="110">
        <v>26</v>
      </c>
      <c r="D640" s="12"/>
      <c r="E640" s="12"/>
      <c r="F640" s="12"/>
      <c r="G640" s="12"/>
      <c r="H640" s="12"/>
      <c r="I640" s="12"/>
      <c r="J640" s="12"/>
      <c r="K640" s="12"/>
      <c r="L640" s="12"/>
      <c r="M640" s="12"/>
      <c r="N640" s="12"/>
      <c r="O640" s="12"/>
      <c r="P640" s="55">
        <f t="shared" si="41"/>
        <v>0</v>
      </c>
    </row>
    <row r="641" spans="1:16" x14ac:dyDescent="0.25">
      <c r="A641" s="528"/>
      <c r="B641" s="531"/>
      <c r="C641" s="110">
        <v>27</v>
      </c>
      <c r="D641" s="12"/>
      <c r="E641" s="12"/>
      <c r="F641" s="12"/>
      <c r="G641" s="12"/>
      <c r="H641" s="12"/>
      <c r="I641" s="12"/>
      <c r="J641" s="12"/>
      <c r="K641" s="12"/>
      <c r="L641" s="12"/>
      <c r="M641" s="12"/>
      <c r="N641" s="12"/>
      <c r="O641" s="12"/>
      <c r="P641" s="55">
        <f t="shared" si="41"/>
        <v>0</v>
      </c>
    </row>
    <row r="642" spans="1:16" x14ac:dyDescent="0.25">
      <c r="A642" s="526">
        <v>283</v>
      </c>
      <c r="B642" s="529" t="s">
        <v>2264</v>
      </c>
      <c r="C642" s="110">
        <v>11</v>
      </c>
      <c r="D642" s="12"/>
      <c r="E642" s="12"/>
      <c r="F642" s="12"/>
      <c r="G642" s="12"/>
      <c r="H642" s="12"/>
      <c r="I642" s="12"/>
      <c r="J642" s="12"/>
      <c r="K642" s="12"/>
      <c r="L642" s="12"/>
      <c r="M642" s="12"/>
      <c r="N642" s="12"/>
      <c r="O642" s="12"/>
      <c r="P642" s="55">
        <f t="shared" si="41"/>
        <v>0</v>
      </c>
    </row>
    <row r="643" spans="1:16" x14ac:dyDescent="0.25">
      <c r="A643" s="527"/>
      <c r="B643" s="530"/>
      <c r="C643" s="110">
        <v>12</v>
      </c>
      <c r="D643" s="12"/>
      <c r="E643" s="12"/>
      <c r="F643" s="12"/>
      <c r="G643" s="12"/>
      <c r="H643" s="12"/>
      <c r="I643" s="12"/>
      <c r="J643" s="12"/>
      <c r="K643" s="12"/>
      <c r="L643" s="12"/>
      <c r="M643" s="12"/>
      <c r="N643" s="12"/>
      <c r="O643" s="12"/>
      <c r="P643" s="55">
        <f t="shared" si="41"/>
        <v>0</v>
      </c>
    </row>
    <row r="644" spans="1:16" x14ac:dyDescent="0.25">
      <c r="A644" s="527"/>
      <c r="B644" s="530"/>
      <c r="C644" s="110">
        <v>13</v>
      </c>
      <c r="D644" s="12"/>
      <c r="E644" s="12"/>
      <c r="F644" s="12"/>
      <c r="G644" s="12"/>
      <c r="H644" s="12"/>
      <c r="I644" s="12"/>
      <c r="J644" s="12"/>
      <c r="K644" s="12"/>
      <c r="L644" s="12"/>
      <c r="M644" s="12"/>
      <c r="N644" s="12"/>
      <c r="O644" s="12"/>
      <c r="P644" s="55">
        <f t="shared" si="41"/>
        <v>0</v>
      </c>
    </row>
    <row r="645" spans="1:16" x14ac:dyDescent="0.25">
      <c r="A645" s="527"/>
      <c r="B645" s="530"/>
      <c r="C645" s="110">
        <v>14</v>
      </c>
      <c r="D645" s="12"/>
      <c r="E645" s="12"/>
      <c r="F645" s="12"/>
      <c r="G645" s="12"/>
      <c r="H645" s="12"/>
      <c r="I645" s="12"/>
      <c r="J645" s="12"/>
      <c r="K645" s="12"/>
      <c r="L645" s="12"/>
      <c r="M645" s="12"/>
      <c r="N645" s="12"/>
      <c r="O645" s="12"/>
      <c r="P645" s="55">
        <f t="shared" si="41"/>
        <v>0</v>
      </c>
    </row>
    <row r="646" spans="1:16" x14ac:dyDescent="0.25">
      <c r="A646" s="527"/>
      <c r="B646" s="530"/>
      <c r="C646" s="110">
        <v>15</v>
      </c>
      <c r="D646" s="12"/>
      <c r="E646" s="12"/>
      <c r="F646" s="12"/>
      <c r="G646" s="12"/>
      <c r="H646" s="12"/>
      <c r="I646" s="12"/>
      <c r="J646" s="12"/>
      <c r="K646" s="12"/>
      <c r="L646" s="12"/>
      <c r="M646" s="12"/>
      <c r="N646" s="12"/>
      <c r="O646" s="12"/>
      <c r="P646" s="55">
        <f t="shared" si="41"/>
        <v>0</v>
      </c>
    </row>
    <row r="647" spans="1:16" x14ac:dyDescent="0.25">
      <c r="A647" s="527"/>
      <c r="B647" s="530"/>
      <c r="C647" s="110">
        <v>16</v>
      </c>
      <c r="D647" s="12"/>
      <c r="E647" s="12"/>
      <c r="F647" s="12"/>
      <c r="G647" s="12"/>
      <c r="H647" s="12"/>
      <c r="I647" s="12"/>
      <c r="J647" s="12"/>
      <c r="K647" s="12"/>
      <c r="L647" s="12"/>
      <c r="M647" s="12"/>
      <c r="N647" s="12"/>
      <c r="O647" s="12"/>
      <c r="P647" s="55">
        <f t="shared" si="41"/>
        <v>0</v>
      </c>
    </row>
    <row r="648" spans="1:16" x14ac:dyDescent="0.25">
      <c r="A648" s="527"/>
      <c r="B648" s="530"/>
      <c r="C648" s="110">
        <v>17</v>
      </c>
      <c r="D648" s="12"/>
      <c r="E648" s="12"/>
      <c r="F648" s="12"/>
      <c r="G648" s="12"/>
      <c r="H648" s="12"/>
      <c r="I648" s="12"/>
      <c r="J648" s="12"/>
      <c r="K648" s="12"/>
      <c r="L648" s="12"/>
      <c r="M648" s="12"/>
      <c r="N648" s="12"/>
      <c r="O648" s="12"/>
      <c r="P648" s="55">
        <f t="shared" si="41"/>
        <v>0</v>
      </c>
    </row>
    <row r="649" spans="1:16" x14ac:dyDescent="0.25">
      <c r="A649" s="527"/>
      <c r="B649" s="530"/>
      <c r="C649" s="110">
        <v>25</v>
      </c>
      <c r="D649" s="12"/>
      <c r="E649" s="12"/>
      <c r="F649" s="12"/>
      <c r="G649" s="12"/>
      <c r="H649" s="12"/>
      <c r="I649" s="12"/>
      <c r="J649" s="12"/>
      <c r="K649" s="12"/>
      <c r="L649" s="12"/>
      <c r="M649" s="12"/>
      <c r="N649" s="12"/>
      <c r="O649" s="12"/>
      <c r="P649" s="55">
        <f t="shared" si="41"/>
        <v>0</v>
      </c>
    </row>
    <row r="650" spans="1:16" x14ac:dyDescent="0.25">
      <c r="A650" s="527"/>
      <c r="B650" s="530"/>
      <c r="C650" s="110">
        <v>26</v>
      </c>
      <c r="D650" s="12"/>
      <c r="E650" s="12"/>
      <c r="F650" s="12"/>
      <c r="G650" s="12"/>
      <c r="H650" s="12"/>
      <c r="I650" s="12"/>
      <c r="J650" s="12"/>
      <c r="K650" s="12"/>
      <c r="L650" s="12"/>
      <c r="M650" s="12"/>
      <c r="N650" s="12"/>
      <c r="O650" s="12"/>
      <c r="P650" s="55">
        <f t="shared" si="41"/>
        <v>0</v>
      </c>
    </row>
    <row r="651" spans="1:16" x14ac:dyDescent="0.25">
      <c r="A651" s="528"/>
      <c r="B651" s="531"/>
      <c r="C651" s="110">
        <v>27</v>
      </c>
      <c r="D651" s="12"/>
      <c r="E651" s="12"/>
      <c r="F651" s="12"/>
      <c r="G651" s="12"/>
      <c r="H651" s="12"/>
      <c r="I651" s="12"/>
      <c r="J651" s="12"/>
      <c r="K651" s="12"/>
      <c r="L651" s="12"/>
      <c r="M651" s="12"/>
      <c r="N651" s="12"/>
      <c r="O651" s="12"/>
      <c r="P651" s="55">
        <f t="shared" si="41"/>
        <v>0</v>
      </c>
    </row>
    <row r="652" spans="1:16" x14ac:dyDescent="0.25">
      <c r="A652" s="74">
        <v>2900</v>
      </c>
      <c r="B652" s="534" t="s">
        <v>2265</v>
      </c>
      <c r="C652" s="535"/>
      <c r="D652" s="72">
        <f>SUM(D653:D742)</f>
        <v>37000</v>
      </c>
      <c r="E652" s="72">
        <f t="shared" ref="E652:O652" si="42">SUM(E653:E742)</f>
        <v>37000</v>
      </c>
      <c r="F652" s="72">
        <f t="shared" si="42"/>
        <v>37000</v>
      </c>
      <c r="G652" s="72">
        <f t="shared" si="42"/>
        <v>37000</v>
      </c>
      <c r="H652" s="72">
        <f t="shared" si="42"/>
        <v>37000</v>
      </c>
      <c r="I652" s="72">
        <f t="shared" si="42"/>
        <v>37000</v>
      </c>
      <c r="J652" s="72">
        <f t="shared" si="42"/>
        <v>37000</v>
      </c>
      <c r="K652" s="72">
        <f t="shared" si="42"/>
        <v>37000</v>
      </c>
      <c r="L652" s="72">
        <f t="shared" si="42"/>
        <v>37000</v>
      </c>
      <c r="M652" s="72">
        <f t="shared" si="42"/>
        <v>37000</v>
      </c>
      <c r="N652" s="72">
        <f t="shared" si="42"/>
        <v>22000</v>
      </c>
      <c r="O652" s="72">
        <f t="shared" si="42"/>
        <v>22000</v>
      </c>
      <c r="P652" s="72">
        <f>SUM(P653:P742)</f>
        <v>414000</v>
      </c>
    </row>
    <row r="653" spans="1:16" x14ac:dyDescent="0.25">
      <c r="A653" s="526">
        <v>291</v>
      </c>
      <c r="B653" s="529" t="s">
        <v>2266</v>
      </c>
      <c r="C653" s="110">
        <v>11</v>
      </c>
      <c r="D653" s="12"/>
      <c r="E653" s="12"/>
      <c r="F653" s="12"/>
      <c r="G653" s="12"/>
      <c r="H653" s="12"/>
      <c r="I653" s="12"/>
      <c r="J653" s="12"/>
      <c r="K653" s="12"/>
      <c r="L653" s="12"/>
      <c r="M653" s="12"/>
      <c r="N653" s="12"/>
      <c r="O653" s="12"/>
      <c r="P653" s="55">
        <f>SUM(D653:O653)</f>
        <v>0</v>
      </c>
    </row>
    <row r="654" spans="1:16" x14ac:dyDescent="0.25">
      <c r="A654" s="527"/>
      <c r="B654" s="530"/>
      <c r="C654" s="110">
        <v>12</v>
      </c>
      <c r="D654" s="12"/>
      <c r="E654" s="12"/>
      <c r="F654" s="12"/>
      <c r="G654" s="12"/>
      <c r="H654" s="12"/>
      <c r="I654" s="12"/>
      <c r="J654" s="12"/>
      <c r="K654" s="12"/>
      <c r="L654" s="12"/>
      <c r="M654" s="12"/>
      <c r="N654" s="12"/>
      <c r="O654" s="12"/>
      <c r="P654" s="55">
        <f t="shared" ref="P654:P717" si="43">SUM(D654:O654)</f>
        <v>0</v>
      </c>
    </row>
    <row r="655" spans="1:16" x14ac:dyDescent="0.25">
      <c r="A655" s="527"/>
      <c r="B655" s="530"/>
      <c r="C655" s="110">
        <v>13</v>
      </c>
      <c r="D655" s="12"/>
      <c r="E655" s="12"/>
      <c r="F655" s="12"/>
      <c r="G655" s="12"/>
      <c r="H655" s="12"/>
      <c r="I655" s="12"/>
      <c r="J655" s="12"/>
      <c r="K655" s="12"/>
      <c r="L655" s="12"/>
      <c r="M655" s="12"/>
      <c r="N655" s="12"/>
      <c r="O655" s="12"/>
      <c r="P655" s="55">
        <f t="shared" si="43"/>
        <v>0</v>
      </c>
    </row>
    <row r="656" spans="1:16" x14ac:dyDescent="0.25">
      <c r="A656" s="527"/>
      <c r="B656" s="530"/>
      <c r="C656" s="110">
        <v>14</v>
      </c>
      <c r="D656" s="12"/>
      <c r="E656" s="12"/>
      <c r="F656" s="12"/>
      <c r="G656" s="12"/>
      <c r="H656" s="12"/>
      <c r="I656" s="12"/>
      <c r="J656" s="12"/>
      <c r="K656" s="12"/>
      <c r="L656" s="12"/>
      <c r="M656" s="12"/>
      <c r="N656" s="12"/>
      <c r="O656" s="12"/>
      <c r="P656" s="55">
        <f t="shared" si="43"/>
        <v>0</v>
      </c>
    </row>
    <row r="657" spans="1:16" x14ac:dyDescent="0.25">
      <c r="A657" s="527"/>
      <c r="B657" s="530"/>
      <c r="C657" s="110">
        <v>15</v>
      </c>
      <c r="D657" s="12">
        <v>15000</v>
      </c>
      <c r="E657" s="12">
        <v>15000</v>
      </c>
      <c r="F657" s="12">
        <v>15000</v>
      </c>
      <c r="G657" s="12">
        <v>15000</v>
      </c>
      <c r="H657" s="12">
        <v>15000</v>
      </c>
      <c r="I657" s="12">
        <v>15000</v>
      </c>
      <c r="J657" s="12">
        <v>15000</v>
      </c>
      <c r="K657" s="12">
        <v>15000</v>
      </c>
      <c r="L657" s="12">
        <v>15000</v>
      </c>
      <c r="M657" s="12">
        <v>15000</v>
      </c>
      <c r="N657" s="12"/>
      <c r="O657" s="12"/>
      <c r="P657" s="55">
        <f t="shared" si="43"/>
        <v>150000</v>
      </c>
    </row>
    <row r="658" spans="1:16" x14ac:dyDescent="0.25">
      <c r="A658" s="527"/>
      <c r="B658" s="530"/>
      <c r="C658" s="110">
        <v>16</v>
      </c>
      <c r="D658" s="12"/>
      <c r="E658" s="12"/>
      <c r="F658" s="12"/>
      <c r="G658" s="12"/>
      <c r="H658" s="12"/>
      <c r="I658" s="12"/>
      <c r="J658" s="12"/>
      <c r="K658" s="12"/>
      <c r="L658" s="12"/>
      <c r="M658" s="12"/>
      <c r="N658" s="12"/>
      <c r="O658" s="12"/>
      <c r="P658" s="55">
        <f t="shared" si="43"/>
        <v>0</v>
      </c>
    </row>
    <row r="659" spans="1:16" x14ac:dyDescent="0.25">
      <c r="A659" s="527"/>
      <c r="B659" s="530"/>
      <c r="C659" s="110">
        <v>17</v>
      </c>
      <c r="D659" s="12"/>
      <c r="E659" s="12"/>
      <c r="F659" s="12"/>
      <c r="G659" s="12"/>
      <c r="H659" s="12"/>
      <c r="I659" s="12"/>
      <c r="J659" s="12"/>
      <c r="K659" s="12"/>
      <c r="L659" s="12"/>
      <c r="M659" s="12"/>
      <c r="N659" s="12"/>
      <c r="O659" s="12"/>
      <c r="P659" s="55">
        <f t="shared" si="43"/>
        <v>0</v>
      </c>
    </row>
    <row r="660" spans="1:16" x14ac:dyDescent="0.25">
      <c r="A660" s="527"/>
      <c r="B660" s="530"/>
      <c r="C660" s="110">
        <v>25</v>
      </c>
      <c r="D660" s="12"/>
      <c r="E660" s="12"/>
      <c r="F660" s="12"/>
      <c r="G660" s="12"/>
      <c r="H660" s="12"/>
      <c r="I660" s="12"/>
      <c r="J660" s="12"/>
      <c r="K660" s="12"/>
      <c r="L660" s="12"/>
      <c r="M660" s="12"/>
      <c r="N660" s="12"/>
      <c r="O660" s="12"/>
      <c r="P660" s="55">
        <f t="shared" si="43"/>
        <v>0</v>
      </c>
    </row>
    <row r="661" spans="1:16" x14ac:dyDescent="0.25">
      <c r="A661" s="527"/>
      <c r="B661" s="530"/>
      <c r="C661" s="110">
        <v>26</v>
      </c>
      <c r="D661" s="12"/>
      <c r="E661" s="12"/>
      <c r="F661" s="12"/>
      <c r="G661" s="12"/>
      <c r="H661" s="12"/>
      <c r="I661" s="12"/>
      <c r="J661" s="12"/>
      <c r="K661" s="12"/>
      <c r="L661" s="12"/>
      <c r="M661" s="12"/>
      <c r="N661" s="12"/>
      <c r="O661" s="12"/>
      <c r="P661" s="55">
        <f t="shared" si="43"/>
        <v>0</v>
      </c>
    </row>
    <row r="662" spans="1:16" x14ac:dyDescent="0.25">
      <c r="A662" s="528"/>
      <c r="B662" s="531"/>
      <c r="C662" s="110">
        <v>27</v>
      </c>
      <c r="D662" s="12"/>
      <c r="E662" s="12"/>
      <c r="F662" s="12"/>
      <c r="G662" s="12"/>
      <c r="H662" s="12"/>
      <c r="I662" s="12"/>
      <c r="J662" s="12"/>
      <c r="K662" s="12"/>
      <c r="L662" s="12"/>
      <c r="M662" s="12"/>
      <c r="N662" s="12"/>
      <c r="O662" s="12"/>
      <c r="P662" s="55">
        <f t="shared" si="43"/>
        <v>0</v>
      </c>
    </row>
    <row r="663" spans="1:16" x14ac:dyDescent="0.25">
      <c r="A663" s="526">
        <v>292</v>
      </c>
      <c r="B663" s="529" t="s">
        <v>2267</v>
      </c>
      <c r="C663" s="110">
        <v>11</v>
      </c>
      <c r="D663" s="12"/>
      <c r="E663" s="12"/>
      <c r="F663" s="12"/>
      <c r="G663" s="12"/>
      <c r="H663" s="12"/>
      <c r="I663" s="12"/>
      <c r="J663" s="12"/>
      <c r="K663" s="12"/>
      <c r="L663" s="12"/>
      <c r="M663" s="12"/>
      <c r="N663" s="12"/>
      <c r="O663" s="12"/>
      <c r="P663" s="55">
        <f t="shared" si="43"/>
        <v>0</v>
      </c>
    </row>
    <row r="664" spans="1:16" x14ac:dyDescent="0.25">
      <c r="A664" s="527"/>
      <c r="B664" s="530"/>
      <c r="C664" s="110">
        <v>12</v>
      </c>
      <c r="D664" s="12"/>
      <c r="E664" s="12"/>
      <c r="F664" s="12"/>
      <c r="G664" s="12"/>
      <c r="H664" s="12"/>
      <c r="I664" s="12"/>
      <c r="J664" s="12"/>
      <c r="K664" s="12"/>
      <c r="L664" s="12"/>
      <c r="M664" s="12"/>
      <c r="N664" s="12"/>
      <c r="O664" s="12"/>
      <c r="P664" s="55">
        <f t="shared" si="43"/>
        <v>0</v>
      </c>
    </row>
    <row r="665" spans="1:16" x14ac:dyDescent="0.25">
      <c r="A665" s="527"/>
      <c r="B665" s="530"/>
      <c r="C665" s="110">
        <v>13</v>
      </c>
      <c r="D665" s="12"/>
      <c r="E665" s="12"/>
      <c r="F665" s="12"/>
      <c r="G665" s="12"/>
      <c r="H665" s="12"/>
      <c r="I665" s="12"/>
      <c r="J665" s="12"/>
      <c r="K665" s="12"/>
      <c r="L665" s="12"/>
      <c r="M665" s="12"/>
      <c r="N665" s="12"/>
      <c r="O665" s="12"/>
      <c r="P665" s="55">
        <f t="shared" si="43"/>
        <v>0</v>
      </c>
    </row>
    <row r="666" spans="1:16" x14ac:dyDescent="0.25">
      <c r="A666" s="527"/>
      <c r="B666" s="530"/>
      <c r="C666" s="110">
        <v>14</v>
      </c>
      <c r="D666" s="12"/>
      <c r="E666" s="12"/>
      <c r="F666" s="12"/>
      <c r="G666" s="12"/>
      <c r="H666" s="12"/>
      <c r="I666" s="12"/>
      <c r="J666" s="12"/>
      <c r="K666" s="12"/>
      <c r="L666" s="12"/>
      <c r="M666" s="12"/>
      <c r="N666" s="12"/>
      <c r="O666" s="12"/>
      <c r="P666" s="55">
        <f t="shared" si="43"/>
        <v>0</v>
      </c>
    </row>
    <row r="667" spans="1:16" x14ac:dyDescent="0.25">
      <c r="A667" s="527"/>
      <c r="B667" s="530"/>
      <c r="C667" s="110">
        <v>15</v>
      </c>
      <c r="D667" s="12"/>
      <c r="E667" s="12"/>
      <c r="F667" s="12"/>
      <c r="G667" s="12"/>
      <c r="H667" s="12"/>
      <c r="I667" s="12"/>
      <c r="J667" s="12"/>
      <c r="K667" s="12"/>
      <c r="L667" s="12"/>
      <c r="M667" s="12"/>
      <c r="N667" s="12"/>
      <c r="O667" s="12"/>
      <c r="P667" s="55">
        <f t="shared" si="43"/>
        <v>0</v>
      </c>
    </row>
    <row r="668" spans="1:16" x14ac:dyDescent="0.25">
      <c r="A668" s="527"/>
      <c r="B668" s="530"/>
      <c r="C668" s="110">
        <v>16</v>
      </c>
      <c r="D668" s="12"/>
      <c r="E668" s="12"/>
      <c r="F668" s="12"/>
      <c r="G668" s="12"/>
      <c r="H668" s="12"/>
      <c r="I668" s="12"/>
      <c r="J668" s="12"/>
      <c r="K668" s="12"/>
      <c r="L668" s="12"/>
      <c r="M668" s="12"/>
      <c r="N668" s="12"/>
      <c r="O668" s="12"/>
      <c r="P668" s="55">
        <f t="shared" si="43"/>
        <v>0</v>
      </c>
    </row>
    <row r="669" spans="1:16" x14ac:dyDescent="0.25">
      <c r="A669" s="527"/>
      <c r="B669" s="530"/>
      <c r="C669" s="110">
        <v>17</v>
      </c>
      <c r="D669" s="12"/>
      <c r="E669" s="12"/>
      <c r="F669" s="12"/>
      <c r="G669" s="12"/>
      <c r="H669" s="12"/>
      <c r="I669" s="12"/>
      <c r="J669" s="12"/>
      <c r="K669" s="12"/>
      <c r="L669" s="12"/>
      <c r="M669" s="12"/>
      <c r="N669" s="12"/>
      <c r="O669" s="12"/>
      <c r="P669" s="55">
        <f t="shared" si="43"/>
        <v>0</v>
      </c>
    </row>
    <row r="670" spans="1:16" x14ac:dyDescent="0.25">
      <c r="A670" s="151"/>
      <c r="B670" s="152"/>
      <c r="C670" s="110">
        <v>25</v>
      </c>
      <c r="D670" s="12"/>
      <c r="E670" s="12"/>
      <c r="F670" s="12"/>
      <c r="G670" s="12"/>
      <c r="H670" s="12"/>
      <c r="I670" s="12"/>
      <c r="J670" s="12"/>
      <c r="K670" s="12"/>
      <c r="L670" s="12"/>
      <c r="M670" s="12"/>
      <c r="N670" s="12"/>
      <c r="O670" s="12"/>
      <c r="P670" s="55">
        <f t="shared" si="43"/>
        <v>0</v>
      </c>
    </row>
    <row r="671" spans="1:16" x14ac:dyDescent="0.25">
      <c r="A671" s="151"/>
      <c r="B671" s="152"/>
      <c r="C671" s="110">
        <v>26</v>
      </c>
      <c r="D671" s="12"/>
      <c r="E671" s="12"/>
      <c r="F671" s="12"/>
      <c r="G671" s="12"/>
      <c r="H671" s="12"/>
      <c r="I671" s="12"/>
      <c r="J671" s="12"/>
      <c r="K671" s="12"/>
      <c r="L671" s="12"/>
      <c r="M671" s="12"/>
      <c r="N671" s="12"/>
      <c r="O671" s="12"/>
      <c r="P671" s="55">
        <f t="shared" si="43"/>
        <v>0</v>
      </c>
    </row>
    <row r="672" spans="1:16" x14ac:dyDescent="0.25">
      <c r="A672" s="151"/>
      <c r="B672" s="152"/>
      <c r="C672" s="110">
        <v>27</v>
      </c>
      <c r="D672" s="12"/>
      <c r="E672" s="12"/>
      <c r="F672" s="12"/>
      <c r="G672" s="12"/>
      <c r="H672" s="12"/>
      <c r="I672" s="12"/>
      <c r="J672" s="12"/>
      <c r="K672" s="12"/>
      <c r="L672" s="12"/>
      <c r="M672" s="12"/>
      <c r="N672" s="12"/>
      <c r="O672" s="12"/>
      <c r="P672" s="55">
        <f t="shared" si="43"/>
        <v>0</v>
      </c>
    </row>
    <row r="673" spans="1:16" ht="15" customHeight="1" x14ac:dyDescent="0.25">
      <c r="A673" s="526">
        <v>293</v>
      </c>
      <c r="B673" s="529" t="s">
        <v>2268</v>
      </c>
      <c r="C673" s="110">
        <v>11</v>
      </c>
      <c r="D673" s="12"/>
      <c r="E673" s="12"/>
      <c r="F673" s="12"/>
      <c r="G673" s="12"/>
      <c r="H673" s="12"/>
      <c r="I673" s="12"/>
      <c r="J673" s="12"/>
      <c r="K673" s="12"/>
      <c r="L673" s="12"/>
      <c r="M673" s="12"/>
      <c r="N673" s="12"/>
      <c r="O673" s="12"/>
      <c r="P673" s="55">
        <f t="shared" si="43"/>
        <v>0</v>
      </c>
    </row>
    <row r="674" spans="1:16" x14ac:dyDescent="0.25">
      <c r="A674" s="527"/>
      <c r="B674" s="530"/>
      <c r="C674" s="110">
        <v>12</v>
      </c>
      <c r="D674" s="12"/>
      <c r="E674" s="12"/>
      <c r="F674" s="12"/>
      <c r="G674" s="12"/>
      <c r="H674" s="12"/>
      <c r="I674" s="12"/>
      <c r="J674" s="12"/>
      <c r="K674" s="12"/>
      <c r="L674" s="12"/>
      <c r="M674" s="12"/>
      <c r="N674" s="12"/>
      <c r="O674" s="12"/>
      <c r="P674" s="55">
        <f t="shared" si="43"/>
        <v>0</v>
      </c>
    </row>
    <row r="675" spans="1:16" x14ac:dyDescent="0.25">
      <c r="A675" s="527"/>
      <c r="B675" s="530"/>
      <c r="C675" s="110">
        <v>13</v>
      </c>
      <c r="D675" s="12"/>
      <c r="E675" s="12"/>
      <c r="F675" s="12"/>
      <c r="G675" s="12"/>
      <c r="H675" s="12"/>
      <c r="I675" s="12"/>
      <c r="J675" s="12"/>
      <c r="K675" s="12"/>
      <c r="L675" s="12"/>
      <c r="M675" s="12"/>
      <c r="N675" s="12"/>
      <c r="O675" s="12"/>
      <c r="P675" s="55">
        <f t="shared" si="43"/>
        <v>0</v>
      </c>
    </row>
    <row r="676" spans="1:16" x14ac:dyDescent="0.25">
      <c r="A676" s="527"/>
      <c r="B676" s="530"/>
      <c r="C676" s="110">
        <v>14</v>
      </c>
      <c r="D676" s="12"/>
      <c r="E676" s="12"/>
      <c r="F676" s="12"/>
      <c r="G676" s="12"/>
      <c r="H676" s="12"/>
      <c r="I676" s="12"/>
      <c r="J676" s="12"/>
      <c r="K676" s="12"/>
      <c r="L676" s="12"/>
      <c r="M676" s="12"/>
      <c r="N676" s="12"/>
      <c r="O676" s="12"/>
      <c r="P676" s="55">
        <f t="shared" si="43"/>
        <v>0</v>
      </c>
    </row>
    <row r="677" spans="1:16" x14ac:dyDescent="0.25">
      <c r="A677" s="527"/>
      <c r="B677" s="530"/>
      <c r="C677" s="110">
        <v>15</v>
      </c>
      <c r="D677" s="12"/>
      <c r="E677" s="12"/>
      <c r="F677" s="12"/>
      <c r="G677" s="12"/>
      <c r="H677" s="12"/>
      <c r="I677" s="12"/>
      <c r="J677" s="12"/>
      <c r="K677" s="12"/>
      <c r="L677" s="12"/>
      <c r="M677" s="12"/>
      <c r="N677" s="12"/>
      <c r="O677" s="12"/>
      <c r="P677" s="55">
        <f t="shared" si="43"/>
        <v>0</v>
      </c>
    </row>
    <row r="678" spans="1:16" x14ac:dyDescent="0.25">
      <c r="A678" s="527"/>
      <c r="B678" s="530"/>
      <c r="C678" s="110">
        <v>16</v>
      </c>
      <c r="D678" s="12"/>
      <c r="E678" s="12"/>
      <c r="F678" s="12"/>
      <c r="G678" s="12"/>
      <c r="H678" s="12"/>
      <c r="I678" s="12"/>
      <c r="J678" s="12"/>
      <c r="K678" s="12"/>
      <c r="L678" s="12"/>
      <c r="M678" s="12"/>
      <c r="N678" s="12"/>
      <c r="O678" s="12"/>
      <c r="P678" s="55">
        <f t="shared" si="43"/>
        <v>0</v>
      </c>
    </row>
    <row r="679" spans="1:16" x14ac:dyDescent="0.25">
      <c r="A679" s="527"/>
      <c r="B679" s="530"/>
      <c r="C679" s="110">
        <v>17</v>
      </c>
      <c r="D679" s="12"/>
      <c r="E679" s="12"/>
      <c r="F679" s="12"/>
      <c r="G679" s="12"/>
      <c r="H679" s="12"/>
      <c r="I679" s="12"/>
      <c r="J679" s="12"/>
      <c r="K679" s="12"/>
      <c r="L679" s="12"/>
      <c r="M679" s="12"/>
      <c r="N679" s="12"/>
      <c r="O679" s="12"/>
      <c r="P679" s="55">
        <f t="shared" si="43"/>
        <v>0</v>
      </c>
    </row>
    <row r="680" spans="1:16" x14ac:dyDescent="0.25">
      <c r="A680" s="527"/>
      <c r="B680" s="530"/>
      <c r="C680" s="110">
        <v>25</v>
      </c>
      <c r="D680" s="12"/>
      <c r="E680" s="12"/>
      <c r="F680" s="12"/>
      <c r="G680" s="12"/>
      <c r="H680" s="12"/>
      <c r="I680" s="12"/>
      <c r="J680" s="12"/>
      <c r="K680" s="12"/>
      <c r="L680" s="12"/>
      <c r="M680" s="12"/>
      <c r="N680" s="12"/>
      <c r="O680" s="12"/>
      <c r="P680" s="55">
        <f t="shared" si="43"/>
        <v>0</v>
      </c>
    </row>
    <row r="681" spans="1:16" x14ac:dyDescent="0.25">
      <c r="A681" s="527"/>
      <c r="B681" s="530"/>
      <c r="C681" s="110">
        <v>26</v>
      </c>
      <c r="D681" s="12"/>
      <c r="E681" s="12"/>
      <c r="F681" s="12"/>
      <c r="G681" s="12"/>
      <c r="H681" s="12"/>
      <c r="I681" s="12"/>
      <c r="J681" s="12"/>
      <c r="K681" s="12"/>
      <c r="L681" s="12"/>
      <c r="M681" s="12"/>
      <c r="N681" s="12"/>
      <c r="O681" s="12"/>
      <c r="P681" s="55">
        <f t="shared" si="43"/>
        <v>0</v>
      </c>
    </row>
    <row r="682" spans="1:16" x14ac:dyDescent="0.25">
      <c r="A682" s="528"/>
      <c r="B682" s="531"/>
      <c r="C682" s="110">
        <v>27</v>
      </c>
      <c r="D682" s="12"/>
      <c r="E682" s="12"/>
      <c r="F682" s="12"/>
      <c r="G682" s="12"/>
      <c r="H682" s="12"/>
      <c r="I682" s="12"/>
      <c r="J682" s="12"/>
      <c r="K682" s="12"/>
      <c r="L682" s="12"/>
      <c r="M682" s="12"/>
      <c r="N682" s="12"/>
      <c r="O682" s="12"/>
      <c r="P682" s="55">
        <f t="shared" si="43"/>
        <v>0</v>
      </c>
    </row>
    <row r="683" spans="1:16" ht="15" customHeight="1" x14ac:dyDescent="0.25">
      <c r="A683" s="526">
        <v>294</v>
      </c>
      <c r="B683" s="529" t="s">
        <v>2269</v>
      </c>
      <c r="C683" s="110">
        <v>11</v>
      </c>
      <c r="D683" s="12"/>
      <c r="E683" s="12"/>
      <c r="F683" s="12"/>
      <c r="G683" s="12"/>
      <c r="H683" s="12"/>
      <c r="I683" s="12"/>
      <c r="J683" s="12"/>
      <c r="K683" s="12"/>
      <c r="L683" s="12"/>
      <c r="M683" s="12"/>
      <c r="N683" s="12"/>
      <c r="O683" s="12"/>
      <c r="P683" s="55">
        <f t="shared" si="43"/>
        <v>0</v>
      </c>
    </row>
    <row r="684" spans="1:16" x14ac:dyDescent="0.25">
      <c r="A684" s="527"/>
      <c r="B684" s="530"/>
      <c r="C684" s="110">
        <v>12</v>
      </c>
      <c r="D684" s="12"/>
      <c r="E684" s="12"/>
      <c r="F684" s="12"/>
      <c r="G684" s="12"/>
      <c r="H684" s="12"/>
      <c r="I684" s="12"/>
      <c r="J684" s="12"/>
      <c r="K684" s="12"/>
      <c r="L684" s="12"/>
      <c r="M684" s="12"/>
      <c r="N684" s="12"/>
      <c r="O684" s="12"/>
      <c r="P684" s="55">
        <f t="shared" si="43"/>
        <v>0</v>
      </c>
    </row>
    <row r="685" spans="1:16" x14ac:dyDescent="0.25">
      <c r="A685" s="527"/>
      <c r="B685" s="530"/>
      <c r="C685" s="110">
        <v>13</v>
      </c>
      <c r="D685" s="12"/>
      <c r="E685" s="12"/>
      <c r="F685" s="12"/>
      <c r="G685" s="12"/>
      <c r="H685" s="12"/>
      <c r="I685" s="12"/>
      <c r="J685" s="12"/>
      <c r="K685" s="12"/>
      <c r="L685" s="12"/>
      <c r="M685" s="12"/>
      <c r="N685" s="12"/>
      <c r="O685" s="12"/>
      <c r="P685" s="55">
        <f t="shared" si="43"/>
        <v>0</v>
      </c>
    </row>
    <row r="686" spans="1:16" x14ac:dyDescent="0.25">
      <c r="A686" s="527"/>
      <c r="B686" s="530"/>
      <c r="C686" s="110">
        <v>14</v>
      </c>
      <c r="D686" s="12"/>
      <c r="E686" s="12"/>
      <c r="F686" s="12"/>
      <c r="G686" s="12"/>
      <c r="H686" s="12"/>
      <c r="I686" s="12"/>
      <c r="J686" s="12"/>
      <c r="K686" s="12"/>
      <c r="L686" s="12"/>
      <c r="M686" s="12"/>
      <c r="N686" s="12"/>
      <c r="O686" s="12"/>
      <c r="P686" s="55">
        <f t="shared" si="43"/>
        <v>0</v>
      </c>
    </row>
    <row r="687" spans="1:16" x14ac:dyDescent="0.25">
      <c r="A687" s="527"/>
      <c r="B687" s="530"/>
      <c r="C687" s="110">
        <v>15</v>
      </c>
      <c r="D687" s="12"/>
      <c r="E687" s="12"/>
      <c r="F687" s="12"/>
      <c r="G687" s="12"/>
      <c r="H687" s="12"/>
      <c r="I687" s="12"/>
      <c r="J687" s="12"/>
      <c r="K687" s="12"/>
      <c r="L687" s="12"/>
      <c r="M687" s="12"/>
      <c r="N687" s="12"/>
      <c r="O687" s="12"/>
      <c r="P687" s="55">
        <f t="shared" si="43"/>
        <v>0</v>
      </c>
    </row>
    <row r="688" spans="1:16" x14ac:dyDescent="0.25">
      <c r="A688" s="527"/>
      <c r="B688" s="530"/>
      <c r="C688" s="110">
        <v>16</v>
      </c>
      <c r="D688" s="12"/>
      <c r="E688" s="12"/>
      <c r="F688" s="12"/>
      <c r="G688" s="12"/>
      <c r="H688" s="12"/>
      <c r="I688" s="12"/>
      <c r="J688" s="12"/>
      <c r="K688" s="12"/>
      <c r="L688" s="12"/>
      <c r="M688" s="12"/>
      <c r="N688" s="12"/>
      <c r="O688" s="12"/>
      <c r="P688" s="55">
        <f t="shared" si="43"/>
        <v>0</v>
      </c>
    </row>
    <row r="689" spans="1:16" x14ac:dyDescent="0.25">
      <c r="A689" s="527"/>
      <c r="B689" s="530"/>
      <c r="C689" s="110">
        <v>17</v>
      </c>
      <c r="D689" s="12"/>
      <c r="E689" s="12"/>
      <c r="F689" s="12"/>
      <c r="G689" s="12"/>
      <c r="H689" s="12"/>
      <c r="I689" s="12"/>
      <c r="J689" s="12"/>
      <c r="K689" s="12"/>
      <c r="L689" s="12"/>
      <c r="M689" s="12"/>
      <c r="N689" s="12"/>
      <c r="O689" s="12"/>
      <c r="P689" s="55">
        <f t="shared" si="43"/>
        <v>0</v>
      </c>
    </row>
    <row r="690" spans="1:16" x14ac:dyDescent="0.25">
      <c r="A690" s="527"/>
      <c r="B690" s="530"/>
      <c r="C690" s="110">
        <v>25</v>
      </c>
      <c r="D690" s="12"/>
      <c r="E690" s="12"/>
      <c r="F690" s="12"/>
      <c r="G690" s="12"/>
      <c r="H690" s="12"/>
      <c r="I690" s="12"/>
      <c r="J690" s="12"/>
      <c r="K690" s="12"/>
      <c r="L690" s="12"/>
      <c r="M690" s="12"/>
      <c r="N690" s="12"/>
      <c r="O690" s="12"/>
      <c r="P690" s="55">
        <f t="shared" si="43"/>
        <v>0</v>
      </c>
    </row>
    <row r="691" spans="1:16" x14ac:dyDescent="0.25">
      <c r="A691" s="527"/>
      <c r="B691" s="530"/>
      <c r="C691" s="110">
        <v>26</v>
      </c>
      <c r="D691" s="12"/>
      <c r="E691" s="12"/>
      <c r="F691" s="12"/>
      <c r="G691" s="12"/>
      <c r="H691" s="12"/>
      <c r="I691" s="12"/>
      <c r="J691" s="12"/>
      <c r="K691" s="12"/>
      <c r="L691" s="12"/>
      <c r="M691" s="12"/>
      <c r="N691" s="12"/>
      <c r="O691" s="12"/>
      <c r="P691" s="55">
        <f t="shared" si="43"/>
        <v>0</v>
      </c>
    </row>
    <row r="692" spans="1:16" x14ac:dyDescent="0.25">
      <c r="A692" s="528"/>
      <c r="B692" s="531"/>
      <c r="C692" s="110">
        <v>27</v>
      </c>
      <c r="D692" s="12"/>
      <c r="E692" s="12"/>
      <c r="F692" s="12"/>
      <c r="G692" s="12"/>
      <c r="H692" s="12"/>
      <c r="I692" s="12"/>
      <c r="J692" s="12"/>
      <c r="K692" s="12"/>
      <c r="L692" s="12"/>
      <c r="M692" s="12"/>
      <c r="N692" s="12"/>
      <c r="O692" s="12"/>
      <c r="P692" s="55">
        <f t="shared" si="43"/>
        <v>0</v>
      </c>
    </row>
    <row r="693" spans="1:16" ht="15" customHeight="1" x14ac:dyDescent="0.25">
      <c r="A693" s="526">
        <v>295</v>
      </c>
      <c r="B693" s="529" t="s">
        <v>2270</v>
      </c>
      <c r="C693" s="110">
        <v>11</v>
      </c>
      <c r="D693" s="12"/>
      <c r="E693" s="12"/>
      <c r="F693" s="12"/>
      <c r="G693" s="12"/>
      <c r="H693" s="12"/>
      <c r="I693" s="12"/>
      <c r="J693" s="12"/>
      <c r="K693" s="12"/>
      <c r="L693" s="12"/>
      <c r="M693" s="12"/>
      <c r="N693" s="12"/>
      <c r="O693" s="12"/>
      <c r="P693" s="55">
        <f t="shared" si="43"/>
        <v>0</v>
      </c>
    </row>
    <row r="694" spans="1:16" x14ac:dyDescent="0.25">
      <c r="A694" s="527"/>
      <c r="B694" s="530"/>
      <c r="C694" s="110">
        <v>12</v>
      </c>
      <c r="D694" s="12"/>
      <c r="E694" s="12"/>
      <c r="F694" s="12"/>
      <c r="G694" s="12"/>
      <c r="H694" s="12"/>
      <c r="I694" s="12"/>
      <c r="J694" s="12"/>
      <c r="K694" s="12"/>
      <c r="L694" s="12"/>
      <c r="M694" s="12"/>
      <c r="N694" s="12"/>
      <c r="O694" s="12"/>
      <c r="P694" s="55">
        <f t="shared" si="43"/>
        <v>0</v>
      </c>
    </row>
    <row r="695" spans="1:16" x14ac:dyDescent="0.25">
      <c r="A695" s="527"/>
      <c r="B695" s="530"/>
      <c r="C695" s="110">
        <v>13</v>
      </c>
      <c r="D695" s="12"/>
      <c r="E695" s="12"/>
      <c r="F695" s="12"/>
      <c r="G695" s="12"/>
      <c r="H695" s="12"/>
      <c r="I695" s="12"/>
      <c r="J695" s="12"/>
      <c r="K695" s="12"/>
      <c r="L695" s="12"/>
      <c r="M695" s="12"/>
      <c r="N695" s="12"/>
      <c r="O695" s="12"/>
      <c r="P695" s="55">
        <f t="shared" si="43"/>
        <v>0</v>
      </c>
    </row>
    <row r="696" spans="1:16" x14ac:dyDescent="0.25">
      <c r="A696" s="527"/>
      <c r="B696" s="530"/>
      <c r="C696" s="110">
        <v>14</v>
      </c>
      <c r="D696" s="12"/>
      <c r="E696" s="12"/>
      <c r="F696" s="12"/>
      <c r="G696" s="12"/>
      <c r="H696" s="12"/>
      <c r="I696" s="12"/>
      <c r="J696" s="12"/>
      <c r="K696" s="12"/>
      <c r="L696" s="12"/>
      <c r="M696" s="12"/>
      <c r="N696" s="12"/>
      <c r="O696" s="12"/>
      <c r="P696" s="55">
        <f t="shared" si="43"/>
        <v>0</v>
      </c>
    </row>
    <row r="697" spans="1:16" x14ac:dyDescent="0.25">
      <c r="A697" s="527"/>
      <c r="B697" s="530"/>
      <c r="C697" s="110">
        <v>15</v>
      </c>
      <c r="D697" s="12"/>
      <c r="E697" s="12"/>
      <c r="F697" s="12"/>
      <c r="G697" s="12"/>
      <c r="H697" s="12"/>
      <c r="I697" s="12"/>
      <c r="J697" s="12"/>
      <c r="K697" s="12"/>
      <c r="L697" s="12"/>
      <c r="M697" s="12"/>
      <c r="N697" s="12"/>
      <c r="O697" s="12"/>
      <c r="P697" s="55">
        <f t="shared" si="43"/>
        <v>0</v>
      </c>
    </row>
    <row r="698" spans="1:16" x14ac:dyDescent="0.25">
      <c r="A698" s="527"/>
      <c r="B698" s="530"/>
      <c r="C698" s="110">
        <v>16</v>
      </c>
      <c r="D698" s="12"/>
      <c r="E698" s="12"/>
      <c r="F698" s="12"/>
      <c r="G698" s="12"/>
      <c r="H698" s="12"/>
      <c r="I698" s="12"/>
      <c r="J698" s="12"/>
      <c r="K698" s="12"/>
      <c r="L698" s="12"/>
      <c r="M698" s="12"/>
      <c r="N698" s="12"/>
      <c r="O698" s="12"/>
      <c r="P698" s="55">
        <f t="shared" si="43"/>
        <v>0</v>
      </c>
    </row>
    <row r="699" spans="1:16" x14ac:dyDescent="0.25">
      <c r="A699" s="527"/>
      <c r="B699" s="530"/>
      <c r="C699" s="110">
        <v>17</v>
      </c>
      <c r="D699" s="12"/>
      <c r="E699" s="12"/>
      <c r="F699" s="12"/>
      <c r="G699" s="12"/>
      <c r="H699" s="12"/>
      <c r="I699" s="12"/>
      <c r="J699" s="12"/>
      <c r="K699" s="12"/>
      <c r="L699" s="12"/>
      <c r="M699" s="12"/>
      <c r="N699" s="12"/>
      <c r="O699" s="12"/>
      <c r="P699" s="55">
        <f t="shared" si="43"/>
        <v>0</v>
      </c>
    </row>
    <row r="700" spans="1:16" x14ac:dyDescent="0.25">
      <c r="A700" s="527"/>
      <c r="B700" s="530"/>
      <c r="C700" s="110">
        <v>25</v>
      </c>
      <c r="D700" s="12"/>
      <c r="E700" s="12"/>
      <c r="F700" s="12"/>
      <c r="G700" s="12"/>
      <c r="H700" s="12"/>
      <c r="I700" s="12"/>
      <c r="J700" s="12"/>
      <c r="K700" s="12"/>
      <c r="L700" s="12"/>
      <c r="M700" s="12"/>
      <c r="N700" s="12"/>
      <c r="O700" s="12"/>
      <c r="P700" s="55">
        <f t="shared" si="43"/>
        <v>0</v>
      </c>
    </row>
    <row r="701" spans="1:16" x14ac:dyDescent="0.25">
      <c r="A701" s="527"/>
      <c r="B701" s="530"/>
      <c r="C701" s="110">
        <v>26</v>
      </c>
      <c r="D701" s="12"/>
      <c r="E701" s="12"/>
      <c r="F701" s="12"/>
      <c r="G701" s="12"/>
      <c r="H701" s="12"/>
      <c r="I701" s="12"/>
      <c r="J701" s="12"/>
      <c r="K701" s="12"/>
      <c r="L701" s="12"/>
      <c r="M701" s="12"/>
      <c r="N701" s="12"/>
      <c r="O701" s="12"/>
      <c r="P701" s="55">
        <f t="shared" si="43"/>
        <v>0</v>
      </c>
    </row>
    <row r="702" spans="1:16" x14ac:dyDescent="0.25">
      <c r="A702" s="528"/>
      <c r="B702" s="531"/>
      <c r="C702" s="110">
        <v>27</v>
      </c>
      <c r="D702" s="12"/>
      <c r="E702" s="12"/>
      <c r="F702" s="12"/>
      <c r="G702" s="12"/>
      <c r="H702" s="12"/>
      <c r="I702" s="12"/>
      <c r="J702" s="12"/>
      <c r="K702" s="12"/>
      <c r="L702" s="12"/>
      <c r="M702" s="12"/>
      <c r="N702" s="12"/>
      <c r="O702" s="12"/>
      <c r="P702" s="55">
        <f t="shared" si="43"/>
        <v>0</v>
      </c>
    </row>
    <row r="703" spans="1:16" x14ac:dyDescent="0.25">
      <c r="A703" s="526">
        <v>296</v>
      </c>
      <c r="B703" s="529" t="s">
        <v>2271</v>
      </c>
      <c r="C703" s="110">
        <v>11</v>
      </c>
      <c r="D703" s="12"/>
      <c r="E703" s="12"/>
      <c r="F703" s="12"/>
      <c r="G703" s="12"/>
      <c r="H703" s="12"/>
      <c r="I703" s="12"/>
      <c r="J703" s="12"/>
      <c r="K703" s="12"/>
      <c r="L703" s="12"/>
      <c r="M703" s="12"/>
      <c r="N703" s="12"/>
      <c r="O703" s="12"/>
      <c r="P703" s="55">
        <f t="shared" si="43"/>
        <v>0</v>
      </c>
    </row>
    <row r="704" spans="1:16" x14ac:dyDescent="0.25">
      <c r="A704" s="527"/>
      <c r="B704" s="530"/>
      <c r="C704" s="110">
        <v>12</v>
      </c>
      <c r="D704" s="12"/>
      <c r="E704" s="12"/>
      <c r="F704" s="12"/>
      <c r="G704" s="12"/>
      <c r="H704" s="12"/>
      <c r="I704" s="12"/>
      <c r="J704" s="12"/>
      <c r="K704" s="12"/>
      <c r="L704" s="12"/>
      <c r="M704" s="12"/>
      <c r="N704" s="12"/>
      <c r="O704" s="12"/>
      <c r="P704" s="55">
        <f t="shared" si="43"/>
        <v>0</v>
      </c>
    </row>
    <row r="705" spans="1:16" x14ac:dyDescent="0.25">
      <c r="A705" s="527"/>
      <c r="B705" s="530"/>
      <c r="C705" s="110">
        <v>13</v>
      </c>
      <c r="D705" s="12"/>
      <c r="E705" s="12"/>
      <c r="F705" s="12"/>
      <c r="G705" s="12"/>
      <c r="H705" s="12"/>
      <c r="I705" s="12"/>
      <c r="J705" s="12"/>
      <c r="K705" s="12"/>
      <c r="L705" s="12"/>
      <c r="M705" s="12"/>
      <c r="N705" s="12"/>
      <c r="O705" s="12"/>
      <c r="P705" s="55">
        <f t="shared" si="43"/>
        <v>0</v>
      </c>
    </row>
    <row r="706" spans="1:16" x14ac:dyDescent="0.25">
      <c r="A706" s="527"/>
      <c r="B706" s="530"/>
      <c r="C706" s="110">
        <v>14</v>
      </c>
      <c r="D706" s="12"/>
      <c r="E706" s="12"/>
      <c r="F706" s="12"/>
      <c r="G706" s="12"/>
      <c r="H706" s="12"/>
      <c r="I706" s="12"/>
      <c r="J706" s="12"/>
      <c r="K706" s="12"/>
      <c r="L706" s="12"/>
      <c r="M706" s="12"/>
      <c r="N706" s="12"/>
      <c r="O706" s="12"/>
      <c r="P706" s="55">
        <f t="shared" si="43"/>
        <v>0</v>
      </c>
    </row>
    <row r="707" spans="1:16" x14ac:dyDescent="0.25">
      <c r="A707" s="527"/>
      <c r="B707" s="530"/>
      <c r="C707" s="110">
        <v>15</v>
      </c>
      <c r="D707" s="12">
        <v>9000</v>
      </c>
      <c r="E707" s="12">
        <v>9000</v>
      </c>
      <c r="F707" s="12">
        <v>9000</v>
      </c>
      <c r="G707" s="12">
        <v>9000</v>
      </c>
      <c r="H707" s="12">
        <v>9000</v>
      </c>
      <c r="I707" s="12">
        <v>9000</v>
      </c>
      <c r="J707" s="12">
        <v>9000</v>
      </c>
      <c r="K707" s="12">
        <v>9000</v>
      </c>
      <c r="L707" s="12">
        <v>9000</v>
      </c>
      <c r="M707" s="12">
        <v>9000</v>
      </c>
      <c r="N707" s="12">
        <v>9000</v>
      </c>
      <c r="O707" s="12">
        <v>9000</v>
      </c>
      <c r="P707" s="55">
        <f t="shared" si="43"/>
        <v>108000</v>
      </c>
    </row>
    <row r="708" spans="1:16" x14ac:dyDescent="0.25">
      <c r="A708" s="527"/>
      <c r="B708" s="530"/>
      <c r="C708" s="110">
        <v>16</v>
      </c>
      <c r="D708" s="12"/>
      <c r="E708" s="12"/>
      <c r="F708" s="12"/>
      <c r="G708" s="12"/>
      <c r="H708" s="12"/>
      <c r="I708" s="12"/>
      <c r="J708" s="12"/>
      <c r="K708" s="12"/>
      <c r="L708" s="12"/>
      <c r="M708" s="12"/>
      <c r="N708" s="12"/>
      <c r="O708" s="12"/>
      <c r="P708" s="55">
        <f t="shared" si="43"/>
        <v>0</v>
      </c>
    </row>
    <row r="709" spans="1:16" x14ac:dyDescent="0.25">
      <c r="A709" s="527"/>
      <c r="B709" s="530"/>
      <c r="C709" s="110">
        <v>17</v>
      </c>
      <c r="D709" s="12"/>
      <c r="E709" s="12"/>
      <c r="F709" s="12"/>
      <c r="G709" s="12"/>
      <c r="H709" s="12"/>
      <c r="I709" s="12"/>
      <c r="J709" s="12"/>
      <c r="K709" s="12"/>
      <c r="L709" s="12"/>
      <c r="M709" s="12"/>
      <c r="N709" s="12"/>
      <c r="O709" s="12"/>
      <c r="P709" s="55">
        <f t="shared" si="43"/>
        <v>0</v>
      </c>
    </row>
    <row r="710" spans="1:16" x14ac:dyDescent="0.25">
      <c r="A710" s="527"/>
      <c r="B710" s="530"/>
      <c r="C710" s="110">
        <v>25</v>
      </c>
      <c r="D710" s="12"/>
      <c r="E710" s="12"/>
      <c r="F710" s="12"/>
      <c r="G710" s="12"/>
      <c r="H710" s="12"/>
      <c r="I710" s="12"/>
      <c r="J710" s="12"/>
      <c r="K710" s="12"/>
      <c r="L710" s="12"/>
      <c r="M710" s="12"/>
      <c r="N710" s="12"/>
      <c r="O710" s="12"/>
      <c r="P710" s="55">
        <f t="shared" si="43"/>
        <v>0</v>
      </c>
    </row>
    <row r="711" spans="1:16" x14ac:dyDescent="0.25">
      <c r="A711" s="527"/>
      <c r="B711" s="530"/>
      <c r="C711" s="110">
        <v>26</v>
      </c>
      <c r="D711" s="12"/>
      <c r="E711" s="12"/>
      <c r="F711" s="12"/>
      <c r="G711" s="12"/>
      <c r="H711" s="12"/>
      <c r="I711" s="12"/>
      <c r="J711" s="12"/>
      <c r="K711" s="12"/>
      <c r="L711" s="12"/>
      <c r="M711" s="12"/>
      <c r="N711" s="12"/>
      <c r="O711" s="12"/>
      <c r="P711" s="55">
        <f t="shared" si="43"/>
        <v>0</v>
      </c>
    </row>
    <row r="712" spans="1:16" x14ac:dyDescent="0.25">
      <c r="A712" s="528"/>
      <c r="B712" s="531"/>
      <c r="C712" s="110">
        <v>27</v>
      </c>
      <c r="D712" s="12"/>
      <c r="E712" s="12"/>
      <c r="F712" s="12"/>
      <c r="G712" s="12"/>
      <c r="H712" s="12"/>
      <c r="I712" s="12"/>
      <c r="J712" s="12"/>
      <c r="K712" s="12"/>
      <c r="L712" s="12"/>
      <c r="M712" s="12"/>
      <c r="N712" s="12"/>
      <c r="O712" s="12"/>
      <c r="P712" s="55">
        <f t="shared" si="43"/>
        <v>0</v>
      </c>
    </row>
    <row r="713" spans="1:16" x14ac:dyDescent="0.25">
      <c r="A713" s="526">
        <v>297</v>
      </c>
      <c r="B713" s="529" t="s">
        <v>2272</v>
      </c>
      <c r="C713" s="110">
        <v>11</v>
      </c>
      <c r="D713" s="12"/>
      <c r="E713" s="12"/>
      <c r="F713" s="12"/>
      <c r="G713" s="12"/>
      <c r="H713" s="12"/>
      <c r="I713" s="12"/>
      <c r="J713" s="12"/>
      <c r="K713" s="12"/>
      <c r="L713" s="12"/>
      <c r="M713" s="12"/>
      <c r="N713" s="12"/>
      <c r="O713" s="12"/>
      <c r="P713" s="55">
        <f t="shared" si="43"/>
        <v>0</v>
      </c>
    </row>
    <row r="714" spans="1:16" x14ac:dyDescent="0.25">
      <c r="A714" s="527"/>
      <c r="B714" s="530"/>
      <c r="C714" s="110">
        <v>12</v>
      </c>
      <c r="D714" s="12"/>
      <c r="E714" s="12"/>
      <c r="F714" s="12"/>
      <c r="G714" s="12"/>
      <c r="H714" s="12"/>
      <c r="I714" s="12"/>
      <c r="J714" s="12"/>
      <c r="K714" s="12"/>
      <c r="L714" s="12"/>
      <c r="M714" s="12"/>
      <c r="N714" s="12"/>
      <c r="O714" s="12"/>
      <c r="P714" s="55">
        <f t="shared" si="43"/>
        <v>0</v>
      </c>
    </row>
    <row r="715" spans="1:16" x14ac:dyDescent="0.25">
      <c r="A715" s="527"/>
      <c r="B715" s="530"/>
      <c r="C715" s="110">
        <v>13</v>
      </c>
      <c r="D715" s="12"/>
      <c r="E715" s="12"/>
      <c r="F715" s="12"/>
      <c r="G715" s="12"/>
      <c r="H715" s="12"/>
      <c r="I715" s="12"/>
      <c r="J715" s="12"/>
      <c r="K715" s="12"/>
      <c r="L715" s="12"/>
      <c r="M715" s="12"/>
      <c r="N715" s="12"/>
      <c r="O715" s="12"/>
      <c r="P715" s="55">
        <f t="shared" si="43"/>
        <v>0</v>
      </c>
    </row>
    <row r="716" spans="1:16" x14ac:dyDescent="0.25">
      <c r="A716" s="527"/>
      <c r="B716" s="530"/>
      <c r="C716" s="110">
        <v>14</v>
      </c>
      <c r="D716" s="12"/>
      <c r="E716" s="12"/>
      <c r="F716" s="12"/>
      <c r="G716" s="12"/>
      <c r="H716" s="12"/>
      <c r="I716" s="12"/>
      <c r="J716" s="12"/>
      <c r="K716" s="12"/>
      <c r="L716" s="12"/>
      <c r="M716" s="12"/>
      <c r="N716" s="12"/>
      <c r="O716" s="12"/>
      <c r="P716" s="55">
        <f t="shared" si="43"/>
        <v>0</v>
      </c>
    </row>
    <row r="717" spans="1:16" x14ac:dyDescent="0.25">
      <c r="A717" s="527"/>
      <c r="B717" s="530"/>
      <c r="C717" s="110">
        <v>15</v>
      </c>
      <c r="D717" s="12"/>
      <c r="E717" s="12"/>
      <c r="F717" s="12"/>
      <c r="G717" s="12"/>
      <c r="H717" s="12"/>
      <c r="I717" s="12"/>
      <c r="J717" s="12"/>
      <c r="K717" s="12"/>
      <c r="L717" s="12"/>
      <c r="M717" s="12"/>
      <c r="N717" s="12"/>
      <c r="O717" s="12"/>
      <c r="P717" s="55">
        <f t="shared" si="43"/>
        <v>0</v>
      </c>
    </row>
    <row r="718" spans="1:16" x14ac:dyDescent="0.25">
      <c r="A718" s="527"/>
      <c r="B718" s="530"/>
      <c r="C718" s="110">
        <v>16</v>
      </c>
      <c r="D718" s="12"/>
      <c r="E718" s="12"/>
      <c r="F718" s="12"/>
      <c r="G718" s="12"/>
      <c r="H718" s="12"/>
      <c r="I718" s="12"/>
      <c r="J718" s="12"/>
      <c r="K718" s="12"/>
      <c r="L718" s="12"/>
      <c r="M718" s="12"/>
      <c r="N718" s="12"/>
      <c r="O718" s="12"/>
      <c r="P718" s="55">
        <f t="shared" ref="P718:P742" si="44">SUM(D718:O718)</f>
        <v>0</v>
      </c>
    </row>
    <row r="719" spans="1:16" x14ac:dyDescent="0.25">
      <c r="A719" s="527"/>
      <c r="B719" s="530"/>
      <c r="C719" s="110">
        <v>17</v>
      </c>
      <c r="D719" s="12"/>
      <c r="E719" s="12"/>
      <c r="F719" s="12"/>
      <c r="G719" s="12"/>
      <c r="H719" s="12"/>
      <c r="I719" s="12"/>
      <c r="J719" s="12"/>
      <c r="K719" s="12"/>
      <c r="L719" s="12"/>
      <c r="M719" s="12"/>
      <c r="N719" s="12"/>
      <c r="O719" s="12"/>
      <c r="P719" s="55">
        <f t="shared" si="44"/>
        <v>0</v>
      </c>
    </row>
    <row r="720" spans="1:16" x14ac:dyDescent="0.25">
      <c r="A720" s="527"/>
      <c r="B720" s="530"/>
      <c r="C720" s="110">
        <v>25</v>
      </c>
      <c r="D720" s="12"/>
      <c r="E720" s="12"/>
      <c r="F720" s="12"/>
      <c r="G720" s="12"/>
      <c r="H720" s="12"/>
      <c r="I720" s="12"/>
      <c r="J720" s="12"/>
      <c r="K720" s="12"/>
      <c r="L720" s="12"/>
      <c r="M720" s="12"/>
      <c r="N720" s="12"/>
      <c r="O720" s="12"/>
      <c r="P720" s="55">
        <f t="shared" si="44"/>
        <v>0</v>
      </c>
    </row>
    <row r="721" spans="1:16" x14ac:dyDescent="0.25">
      <c r="A721" s="527"/>
      <c r="B721" s="530"/>
      <c r="C721" s="110">
        <v>26</v>
      </c>
      <c r="D721" s="12"/>
      <c r="E721" s="12"/>
      <c r="F721" s="12"/>
      <c r="G721" s="12"/>
      <c r="H721" s="12"/>
      <c r="I721" s="12"/>
      <c r="J721" s="12"/>
      <c r="K721" s="12"/>
      <c r="L721" s="12"/>
      <c r="M721" s="12"/>
      <c r="N721" s="12"/>
      <c r="O721" s="12"/>
      <c r="P721" s="55">
        <f t="shared" si="44"/>
        <v>0</v>
      </c>
    </row>
    <row r="722" spans="1:16" x14ac:dyDescent="0.25">
      <c r="A722" s="528"/>
      <c r="B722" s="531"/>
      <c r="C722" s="110">
        <v>27</v>
      </c>
      <c r="D722" s="12"/>
      <c r="E722" s="12"/>
      <c r="F722" s="12"/>
      <c r="G722" s="12"/>
      <c r="H722" s="12"/>
      <c r="I722" s="12"/>
      <c r="J722" s="12"/>
      <c r="K722" s="12"/>
      <c r="L722" s="12"/>
      <c r="M722" s="12"/>
      <c r="N722" s="12"/>
      <c r="O722" s="12"/>
      <c r="P722" s="55">
        <f t="shared" si="44"/>
        <v>0</v>
      </c>
    </row>
    <row r="723" spans="1:16" x14ac:dyDescent="0.25">
      <c r="A723" s="526">
        <v>298</v>
      </c>
      <c r="B723" s="529" t="s">
        <v>2273</v>
      </c>
      <c r="C723" s="110">
        <v>11</v>
      </c>
      <c r="D723" s="12"/>
      <c r="E723" s="12"/>
      <c r="F723" s="12"/>
      <c r="G723" s="12"/>
      <c r="H723" s="12"/>
      <c r="I723" s="12"/>
      <c r="J723" s="12"/>
      <c r="K723" s="12"/>
      <c r="L723" s="12"/>
      <c r="M723" s="12"/>
      <c r="N723" s="12"/>
      <c r="O723" s="12"/>
      <c r="P723" s="55">
        <f t="shared" si="44"/>
        <v>0</v>
      </c>
    </row>
    <row r="724" spans="1:16" x14ac:dyDescent="0.25">
      <c r="A724" s="527"/>
      <c r="B724" s="530"/>
      <c r="C724" s="110">
        <v>12</v>
      </c>
      <c r="D724" s="12"/>
      <c r="E724" s="12"/>
      <c r="F724" s="12"/>
      <c r="G724" s="12"/>
      <c r="H724" s="12"/>
      <c r="I724" s="12"/>
      <c r="J724" s="12"/>
      <c r="K724" s="12"/>
      <c r="L724" s="12"/>
      <c r="M724" s="12"/>
      <c r="N724" s="12"/>
      <c r="O724" s="12"/>
      <c r="P724" s="55">
        <f t="shared" si="44"/>
        <v>0</v>
      </c>
    </row>
    <row r="725" spans="1:16" x14ac:dyDescent="0.25">
      <c r="A725" s="527"/>
      <c r="B725" s="530"/>
      <c r="C725" s="110">
        <v>13</v>
      </c>
      <c r="D725" s="12"/>
      <c r="E725" s="12"/>
      <c r="F725" s="12"/>
      <c r="G725" s="12"/>
      <c r="H725" s="12"/>
      <c r="I725" s="12"/>
      <c r="J725" s="12"/>
      <c r="K725" s="12"/>
      <c r="L725" s="12"/>
      <c r="M725" s="12"/>
      <c r="N725" s="12"/>
      <c r="O725" s="12"/>
      <c r="P725" s="55">
        <f t="shared" si="44"/>
        <v>0</v>
      </c>
    </row>
    <row r="726" spans="1:16" x14ac:dyDescent="0.25">
      <c r="A726" s="527"/>
      <c r="B726" s="530"/>
      <c r="C726" s="110">
        <v>14</v>
      </c>
      <c r="D726" s="12"/>
      <c r="E726" s="12"/>
      <c r="F726" s="12"/>
      <c r="G726" s="12"/>
      <c r="H726" s="12"/>
      <c r="I726" s="12"/>
      <c r="J726" s="12"/>
      <c r="K726" s="12"/>
      <c r="L726" s="12"/>
      <c r="M726" s="12"/>
      <c r="N726" s="12"/>
      <c r="O726" s="12"/>
      <c r="P726" s="55">
        <f t="shared" si="44"/>
        <v>0</v>
      </c>
    </row>
    <row r="727" spans="1:16" x14ac:dyDescent="0.25">
      <c r="A727" s="527"/>
      <c r="B727" s="530"/>
      <c r="C727" s="110">
        <v>15</v>
      </c>
      <c r="D727" s="12">
        <v>13000</v>
      </c>
      <c r="E727" s="12">
        <v>13000</v>
      </c>
      <c r="F727" s="12">
        <v>13000</v>
      </c>
      <c r="G727" s="12">
        <v>13000</v>
      </c>
      <c r="H727" s="12">
        <v>13000</v>
      </c>
      <c r="I727" s="12">
        <v>13000</v>
      </c>
      <c r="J727" s="12">
        <v>13000</v>
      </c>
      <c r="K727" s="12">
        <v>13000</v>
      </c>
      <c r="L727" s="12">
        <v>13000</v>
      </c>
      <c r="M727" s="12">
        <v>13000</v>
      </c>
      <c r="N727" s="12">
        <v>13000</v>
      </c>
      <c r="O727" s="12">
        <v>13000</v>
      </c>
      <c r="P727" s="55">
        <f t="shared" si="44"/>
        <v>156000</v>
      </c>
    </row>
    <row r="728" spans="1:16" x14ac:dyDescent="0.25">
      <c r="A728" s="527"/>
      <c r="B728" s="530"/>
      <c r="C728" s="110">
        <v>16</v>
      </c>
      <c r="D728" s="12"/>
      <c r="E728" s="12"/>
      <c r="F728" s="12"/>
      <c r="G728" s="12"/>
      <c r="H728" s="12"/>
      <c r="I728" s="12"/>
      <c r="J728" s="12"/>
      <c r="K728" s="12"/>
      <c r="L728" s="12"/>
      <c r="M728" s="12"/>
      <c r="N728" s="12"/>
      <c r="O728" s="12"/>
      <c r="P728" s="55">
        <f t="shared" si="44"/>
        <v>0</v>
      </c>
    </row>
    <row r="729" spans="1:16" x14ac:dyDescent="0.25">
      <c r="A729" s="527"/>
      <c r="B729" s="530"/>
      <c r="C729" s="110">
        <v>17</v>
      </c>
      <c r="D729" s="12"/>
      <c r="E729" s="12"/>
      <c r="F729" s="12"/>
      <c r="G729" s="12"/>
      <c r="H729" s="12"/>
      <c r="I729" s="12"/>
      <c r="J729" s="12"/>
      <c r="K729" s="12"/>
      <c r="L729" s="12"/>
      <c r="M729" s="12"/>
      <c r="N729" s="12"/>
      <c r="O729" s="12"/>
      <c r="P729" s="55">
        <f t="shared" si="44"/>
        <v>0</v>
      </c>
    </row>
    <row r="730" spans="1:16" x14ac:dyDescent="0.25">
      <c r="A730" s="527"/>
      <c r="B730" s="530"/>
      <c r="C730" s="110">
        <v>25</v>
      </c>
      <c r="D730" s="12"/>
      <c r="E730" s="12"/>
      <c r="F730" s="12"/>
      <c r="G730" s="12"/>
      <c r="H730" s="12"/>
      <c r="I730" s="12"/>
      <c r="J730" s="12"/>
      <c r="K730" s="12"/>
      <c r="L730" s="12"/>
      <c r="M730" s="12"/>
      <c r="N730" s="12"/>
      <c r="O730" s="12"/>
      <c r="P730" s="55">
        <f t="shared" si="44"/>
        <v>0</v>
      </c>
    </row>
    <row r="731" spans="1:16" x14ac:dyDescent="0.25">
      <c r="A731" s="527"/>
      <c r="B731" s="530"/>
      <c r="C731" s="110">
        <v>26</v>
      </c>
      <c r="D731" s="12"/>
      <c r="E731" s="12"/>
      <c r="F731" s="12"/>
      <c r="G731" s="12"/>
      <c r="H731" s="12"/>
      <c r="I731" s="12"/>
      <c r="J731" s="12"/>
      <c r="K731" s="12"/>
      <c r="L731" s="12"/>
      <c r="M731" s="12"/>
      <c r="N731" s="12"/>
      <c r="O731" s="12"/>
      <c r="P731" s="55">
        <f t="shared" si="44"/>
        <v>0</v>
      </c>
    </row>
    <row r="732" spans="1:16" x14ac:dyDescent="0.25">
      <c r="A732" s="528"/>
      <c r="B732" s="531"/>
      <c r="C732" s="110">
        <v>27</v>
      </c>
      <c r="D732" s="12"/>
      <c r="E732" s="12"/>
      <c r="F732" s="12"/>
      <c r="G732" s="12"/>
      <c r="H732" s="12"/>
      <c r="I732" s="12"/>
      <c r="J732" s="12"/>
      <c r="K732" s="12"/>
      <c r="L732" s="12"/>
      <c r="M732" s="12"/>
      <c r="N732" s="12"/>
      <c r="O732" s="12"/>
      <c r="P732" s="55">
        <f t="shared" si="44"/>
        <v>0</v>
      </c>
    </row>
    <row r="733" spans="1:16" x14ac:dyDescent="0.25">
      <c r="A733" s="526">
        <v>299</v>
      </c>
      <c r="B733" s="529" t="s">
        <v>2274</v>
      </c>
      <c r="C733" s="110">
        <v>11</v>
      </c>
      <c r="D733" s="12"/>
      <c r="E733" s="12"/>
      <c r="F733" s="12"/>
      <c r="G733" s="12"/>
      <c r="H733" s="12"/>
      <c r="I733" s="12"/>
      <c r="J733" s="12"/>
      <c r="K733" s="12"/>
      <c r="L733" s="12"/>
      <c r="M733" s="12"/>
      <c r="N733" s="12"/>
      <c r="O733" s="12"/>
      <c r="P733" s="55">
        <f t="shared" si="44"/>
        <v>0</v>
      </c>
    </row>
    <row r="734" spans="1:16" x14ac:dyDescent="0.25">
      <c r="A734" s="527"/>
      <c r="B734" s="530"/>
      <c r="C734" s="110">
        <v>12</v>
      </c>
      <c r="D734" s="12"/>
      <c r="E734" s="12"/>
      <c r="F734" s="12"/>
      <c r="G734" s="12"/>
      <c r="H734" s="12"/>
      <c r="I734" s="12"/>
      <c r="J734" s="12"/>
      <c r="K734" s="12"/>
      <c r="L734" s="12"/>
      <c r="M734" s="12"/>
      <c r="N734" s="12"/>
      <c r="O734" s="12"/>
      <c r="P734" s="55">
        <f t="shared" si="44"/>
        <v>0</v>
      </c>
    </row>
    <row r="735" spans="1:16" x14ac:dyDescent="0.25">
      <c r="A735" s="527"/>
      <c r="B735" s="530"/>
      <c r="C735" s="110">
        <v>13</v>
      </c>
      <c r="D735" s="12"/>
      <c r="E735" s="12"/>
      <c r="F735" s="12"/>
      <c r="G735" s="12"/>
      <c r="H735" s="12"/>
      <c r="I735" s="12"/>
      <c r="J735" s="12"/>
      <c r="K735" s="12"/>
      <c r="L735" s="12"/>
      <c r="M735" s="12"/>
      <c r="N735" s="12"/>
      <c r="O735" s="12"/>
      <c r="P735" s="55">
        <f t="shared" si="44"/>
        <v>0</v>
      </c>
    </row>
    <row r="736" spans="1:16" x14ac:dyDescent="0.25">
      <c r="A736" s="527"/>
      <c r="B736" s="530"/>
      <c r="C736" s="110">
        <v>14</v>
      </c>
      <c r="D736" s="12"/>
      <c r="E736" s="12"/>
      <c r="F736" s="12"/>
      <c r="G736" s="12"/>
      <c r="H736" s="12"/>
      <c r="I736" s="12"/>
      <c r="J736" s="12"/>
      <c r="K736" s="12"/>
      <c r="L736" s="12"/>
      <c r="M736" s="12"/>
      <c r="N736" s="12"/>
      <c r="O736" s="12"/>
      <c r="P736" s="55">
        <f t="shared" si="44"/>
        <v>0</v>
      </c>
    </row>
    <row r="737" spans="1:16" x14ac:dyDescent="0.25">
      <c r="A737" s="527"/>
      <c r="B737" s="530"/>
      <c r="C737" s="110">
        <v>15</v>
      </c>
      <c r="D737" s="12"/>
      <c r="E737" s="12"/>
      <c r="F737" s="12"/>
      <c r="G737" s="12"/>
      <c r="H737" s="12"/>
      <c r="I737" s="12"/>
      <c r="J737" s="12"/>
      <c r="K737" s="12"/>
      <c r="L737" s="12"/>
      <c r="M737" s="12"/>
      <c r="N737" s="12"/>
      <c r="O737" s="12"/>
      <c r="P737" s="55">
        <f t="shared" si="44"/>
        <v>0</v>
      </c>
    </row>
    <row r="738" spans="1:16" x14ac:dyDescent="0.25">
      <c r="A738" s="527"/>
      <c r="B738" s="530"/>
      <c r="C738" s="110">
        <v>16</v>
      </c>
      <c r="D738" s="12"/>
      <c r="E738" s="12"/>
      <c r="F738" s="12"/>
      <c r="G738" s="12"/>
      <c r="H738" s="12"/>
      <c r="I738" s="12"/>
      <c r="J738" s="12"/>
      <c r="K738" s="12"/>
      <c r="L738" s="12"/>
      <c r="M738" s="12"/>
      <c r="N738" s="12"/>
      <c r="O738" s="12"/>
      <c r="P738" s="55">
        <f t="shared" si="44"/>
        <v>0</v>
      </c>
    </row>
    <row r="739" spans="1:16" x14ac:dyDescent="0.25">
      <c r="A739" s="527"/>
      <c r="B739" s="530"/>
      <c r="C739" s="110">
        <v>17</v>
      </c>
      <c r="D739" s="12"/>
      <c r="E739" s="12"/>
      <c r="F739" s="12"/>
      <c r="G739" s="12"/>
      <c r="H739" s="12"/>
      <c r="I739" s="12"/>
      <c r="J739" s="12"/>
      <c r="K739" s="12"/>
      <c r="L739" s="12"/>
      <c r="M739" s="12"/>
      <c r="N739" s="12"/>
      <c r="O739" s="12"/>
      <c r="P739" s="55">
        <f t="shared" si="44"/>
        <v>0</v>
      </c>
    </row>
    <row r="740" spans="1:16" x14ac:dyDescent="0.25">
      <c r="A740" s="527"/>
      <c r="B740" s="530"/>
      <c r="C740" s="110">
        <v>25</v>
      </c>
      <c r="D740" s="66"/>
      <c r="E740" s="12"/>
      <c r="F740" s="12"/>
      <c r="G740" s="12"/>
      <c r="H740" s="12"/>
      <c r="I740" s="12"/>
      <c r="J740" s="12"/>
      <c r="K740" s="12"/>
      <c r="L740" s="12"/>
      <c r="M740" s="12"/>
      <c r="N740" s="12"/>
      <c r="O740" s="12"/>
      <c r="P740" s="55">
        <f t="shared" si="44"/>
        <v>0</v>
      </c>
    </row>
    <row r="741" spans="1:16" x14ac:dyDescent="0.25">
      <c r="A741" s="527"/>
      <c r="B741" s="530"/>
      <c r="C741" s="110">
        <v>26</v>
      </c>
      <c r="D741" s="66"/>
      <c r="E741" s="12"/>
      <c r="F741" s="12"/>
      <c r="G741" s="12"/>
      <c r="H741" s="12"/>
      <c r="I741" s="12"/>
      <c r="J741" s="12"/>
      <c r="K741" s="12"/>
      <c r="L741" s="12"/>
      <c r="M741" s="12"/>
      <c r="N741" s="12"/>
      <c r="O741" s="12"/>
      <c r="P741" s="55">
        <f t="shared" si="44"/>
        <v>0</v>
      </c>
    </row>
    <row r="742" spans="1:16" x14ac:dyDescent="0.25">
      <c r="A742" s="528"/>
      <c r="B742" s="531"/>
      <c r="C742" s="110">
        <v>27</v>
      </c>
      <c r="D742" s="66"/>
      <c r="E742" s="12"/>
      <c r="F742" s="12"/>
      <c r="G742" s="12"/>
      <c r="H742" s="12"/>
      <c r="I742" s="12"/>
      <c r="J742" s="12"/>
      <c r="K742" s="12"/>
      <c r="L742" s="12"/>
      <c r="M742" s="12"/>
      <c r="N742" s="12"/>
      <c r="O742" s="12"/>
      <c r="P742" s="55">
        <f t="shared" si="44"/>
        <v>0</v>
      </c>
    </row>
    <row r="743" spans="1:16" x14ac:dyDescent="0.25">
      <c r="A743" s="75">
        <v>3000</v>
      </c>
      <c r="B743" s="544" t="s">
        <v>2275</v>
      </c>
      <c r="C743" s="545"/>
      <c r="D743" s="76">
        <f t="shared" ref="D743:P743" si="45">D744+D835+D926+D1017+D1108+D1199+D1270+D1361+D1412</f>
        <v>1260000</v>
      </c>
      <c r="E743" s="77">
        <f t="shared" si="45"/>
        <v>1309550</v>
      </c>
      <c r="F743" s="77">
        <f t="shared" si="45"/>
        <v>1279000</v>
      </c>
      <c r="G743" s="77">
        <f t="shared" si="45"/>
        <v>1279550</v>
      </c>
      <c r="H743" s="77">
        <f t="shared" si="45"/>
        <v>1280050</v>
      </c>
      <c r="I743" s="77">
        <f t="shared" si="45"/>
        <v>1194550</v>
      </c>
      <c r="J743" s="77">
        <f t="shared" si="45"/>
        <v>1129550</v>
      </c>
      <c r="K743" s="77">
        <f t="shared" si="45"/>
        <v>1129000</v>
      </c>
      <c r="L743" s="77">
        <f t="shared" si="45"/>
        <v>2229550</v>
      </c>
      <c r="M743" s="77">
        <f t="shared" si="45"/>
        <v>1179550</v>
      </c>
      <c r="N743" s="77">
        <f t="shared" si="45"/>
        <v>1179550</v>
      </c>
      <c r="O743" s="77">
        <f t="shared" si="45"/>
        <v>1144550</v>
      </c>
      <c r="P743" s="77">
        <f t="shared" si="45"/>
        <v>15594450</v>
      </c>
    </row>
    <row r="744" spans="1:16" x14ac:dyDescent="0.25">
      <c r="A744" s="74">
        <v>3100</v>
      </c>
      <c r="B744" s="534" t="s">
        <v>2276</v>
      </c>
      <c r="C744" s="535"/>
      <c r="D744" s="72">
        <f>SUM(D745:D834)</f>
        <v>760000</v>
      </c>
      <c r="E744" s="72">
        <f t="shared" ref="E744:O744" si="46">SUM(E745:E834)</f>
        <v>779550</v>
      </c>
      <c r="F744" s="72">
        <f t="shared" si="46"/>
        <v>779000</v>
      </c>
      <c r="G744" s="72">
        <f t="shared" si="46"/>
        <v>779550</v>
      </c>
      <c r="H744" s="72">
        <f t="shared" si="46"/>
        <v>780050</v>
      </c>
      <c r="I744" s="72">
        <f t="shared" si="46"/>
        <v>779550</v>
      </c>
      <c r="J744" s="72">
        <f t="shared" si="46"/>
        <v>779550</v>
      </c>
      <c r="K744" s="72">
        <f t="shared" si="46"/>
        <v>779000</v>
      </c>
      <c r="L744" s="72">
        <f t="shared" si="46"/>
        <v>779550</v>
      </c>
      <c r="M744" s="72">
        <f t="shared" si="46"/>
        <v>779550</v>
      </c>
      <c r="N744" s="72">
        <f t="shared" si="46"/>
        <v>779550</v>
      </c>
      <c r="O744" s="72">
        <f t="shared" si="46"/>
        <v>779550</v>
      </c>
      <c r="P744" s="72">
        <f>SUM(P745:P834)</f>
        <v>9334450</v>
      </c>
    </row>
    <row r="745" spans="1:16" x14ac:dyDescent="0.25">
      <c r="A745" s="526">
        <v>311</v>
      </c>
      <c r="B745" s="529" t="s">
        <v>2277</v>
      </c>
      <c r="C745" s="110">
        <v>11</v>
      </c>
      <c r="D745" s="12"/>
      <c r="E745" s="12"/>
      <c r="F745" s="12"/>
      <c r="G745" s="12"/>
      <c r="H745" s="12"/>
      <c r="I745" s="12"/>
      <c r="J745" s="12"/>
      <c r="K745" s="12"/>
      <c r="L745" s="12"/>
      <c r="M745" s="12">
        <f>760000-160000</f>
        <v>600000</v>
      </c>
      <c r="N745" s="12">
        <f>760000-413375</f>
        <v>346625</v>
      </c>
      <c r="O745" s="12">
        <v>760000</v>
      </c>
      <c r="P745" s="55">
        <f t="shared" ref="P745:P917" si="47">SUM(D745:O745)</f>
        <v>1706625</v>
      </c>
    </row>
    <row r="746" spans="1:16" x14ac:dyDescent="0.25">
      <c r="A746" s="527"/>
      <c r="B746" s="530"/>
      <c r="C746" s="110">
        <v>12</v>
      </c>
      <c r="D746" s="12"/>
      <c r="E746" s="12"/>
      <c r="F746" s="12"/>
      <c r="G746" s="12"/>
      <c r="H746" s="12"/>
      <c r="I746" s="12"/>
      <c r="J746" s="12"/>
      <c r="K746" s="12"/>
      <c r="L746" s="12"/>
      <c r="M746" s="12"/>
      <c r="N746" s="12"/>
      <c r="O746" s="12"/>
      <c r="P746" s="55">
        <f t="shared" si="47"/>
        <v>0</v>
      </c>
    </row>
    <row r="747" spans="1:16" x14ac:dyDescent="0.25">
      <c r="A747" s="527"/>
      <c r="B747" s="530"/>
      <c r="C747" s="110">
        <v>13</v>
      </c>
      <c r="D747" s="12"/>
      <c r="E747" s="12"/>
      <c r="F747" s="12"/>
      <c r="G747" s="12"/>
      <c r="H747" s="12"/>
      <c r="I747" s="12"/>
      <c r="J747" s="12"/>
      <c r="K747" s="12"/>
      <c r="L747" s="12"/>
      <c r="M747" s="12"/>
      <c r="N747" s="12"/>
      <c r="O747" s="12"/>
      <c r="P747" s="55">
        <f t="shared" si="47"/>
        <v>0</v>
      </c>
    </row>
    <row r="748" spans="1:16" x14ac:dyDescent="0.25">
      <c r="A748" s="527"/>
      <c r="B748" s="530"/>
      <c r="C748" s="110">
        <v>14</v>
      </c>
      <c r="D748" s="12"/>
      <c r="E748" s="12"/>
      <c r="F748" s="12"/>
      <c r="G748" s="12"/>
      <c r="H748" s="12"/>
      <c r="I748" s="12"/>
      <c r="J748" s="12"/>
      <c r="K748" s="12"/>
      <c r="L748" s="12"/>
      <c r="M748" s="12"/>
      <c r="N748" s="12"/>
      <c r="O748" s="12"/>
      <c r="P748" s="55">
        <f t="shared" si="47"/>
        <v>0</v>
      </c>
    </row>
    <row r="749" spans="1:16" x14ac:dyDescent="0.25">
      <c r="A749" s="527"/>
      <c r="B749" s="530"/>
      <c r="C749" s="110">
        <v>15</v>
      </c>
      <c r="D749" s="12"/>
      <c r="E749" s="12"/>
      <c r="F749" s="12"/>
      <c r="G749" s="12"/>
      <c r="H749" s="12"/>
      <c r="I749" s="12"/>
      <c r="J749" s="12"/>
      <c r="K749" s="12"/>
      <c r="L749" s="12"/>
      <c r="M749" s="12"/>
      <c r="N749" s="12"/>
      <c r="O749" s="12"/>
      <c r="P749" s="55">
        <f t="shared" si="47"/>
        <v>0</v>
      </c>
    </row>
    <row r="750" spans="1:16" x14ac:dyDescent="0.25">
      <c r="A750" s="527"/>
      <c r="B750" s="530"/>
      <c r="C750" s="110">
        <v>16</v>
      </c>
      <c r="D750" s="12"/>
      <c r="E750" s="12"/>
      <c r="F750" s="12"/>
      <c r="G750" s="12"/>
      <c r="H750" s="12"/>
      <c r="I750" s="12"/>
      <c r="J750" s="12"/>
      <c r="K750" s="12"/>
      <c r="L750" s="12"/>
      <c r="M750" s="12"/>
      <c r="N750" s="12"/>
      <c r="O750" s="12"/>
      <c r="P750" s="55">
        <f t="shared" si="47"/>
        <v>0</v>
      </c>
    </row>
    <row r="751" spans="1:16" x14ac:dyDescent="0.25">
      <c r="A751" s="527"/>
      <c r="B751" s="530"/>
      <c r="C751" s="110">
        <v>17</v>
      </c>
      <c r="D751" s="12"/>
      <c r="E751" s="12"/>
      <c r="F751" s="12"/>
      <c r="G751" s="12"/>
      <c r="H751" s="12"/>
      <c r="I751" s="12"/>
      <c r="J751" s="12"/>
      <c r="K751" s="12"/>
      <c r="L751" s="12"/>
      <c r="M751" s="12"/>
      <c r="N751" s="12"/>
      <c r="O751" s="12"/>
      <c r="P751" s="55">
        <f t="shared" si="47"/>
        <v>0</v>
      </c>
    </row>
    <row r="752" spans="1:16" x14ac:dyDescent="0.25">
      <c r="A752" s="527"/>
      <c r="B752" s="530"/>
      <c r="C752" s="110">
        <v>25</v>
      </c>
      <c r="D752" s="12">
        <v>760000</v>
      </c>
      <c r="E752" s="12">
        <v>760000</v>
      </c>
      <c r="F752" s="12">
        <v>760000</v>
      </c>
      <c r="G752" s="12">
        <v>760000</v>
      </c>
      <c r="H752" s="12">
        <v>760000</v>
      </c>
      <c r="I752" s="12">
        <v>760000</v>
      </c>
      <c r="J752" s="12">
        <v>760000</v>
      </c>
      <c r="K752" s="12">
        <v>760000</v>
      </c>
      <c r="L752" s="12">
        <v>760000</v>
      </c>
      <c r="M752" s="12">
        <v>160000</v>
      </c>
      <c r="N752" s="12">
        <v>413375</v>
      </c>
      <c r="O752" s="12"/>
      <c r="P752" s="55">
        <f t="shared" si="47"/>
        <v>7413375</v>
      </c>
    </row>
    <row r="753" spans="1:16" x14ac:dyDescent="0.25">
      <c r="A753" s="527"/>
      <c r="B753" s="530"/>
      <c r="C753" s="110">
        <v>26</v>
      </c>
      <c r="D753" s="12"/>
      <c r="E753" s="12"/>
      <c r="F753" s="12"/>
      <c r="G753" s="12"/>
      <c r="H753" s="12"/>
      <c r="I753" s="12"/>
      <c r="J753" s="12"/>
      <c r="K753" s="12"/>
      <c r="L753" s="12"/>
      <c r="M753" s="12"/>
      <c r="N753" s="12"/>
      <c r="O753" s="12"/>
      <c r="P753" s="55">
        <f t="shared" si="47"/>
        <v>0</v>
      </c>
    </row>
    <row r="754" spans="1:16" x14ac:dyDescent="0.25">
      <c r="A754" s="528"/>
      <c r="B754" s="531"/>
      <c r="C754" s="110">
        <v>27</v>
      </c>
      <c r="D754" s="12"/>
      <c r="E754" s="12"/>
      <c r="F754" s="12"/>
      <c r="G754" s="12"/>
      <c r="H754" s="12"/>
      <c r="I754" s="12"/>
      <c r="J754" s="12"/>
      <c r="K754" s="12"/>
      <c r="L754" s="12"/>
      <c r="M754" s="12"/>
      <c r="N754" s="12"/>
      <c r="O754" s="12"/>
      <c r="P754" s="55">
        <f t="shared" si="47"/>
        <v>0</v>
      </c>
    </row>
    <row r="755" spans="1:16" x14ac:dyDescent="0.25">
      <c r="A755" s="526">
        <v>312</v>
      </c>
      <c r="B755" s="529" t="s">
        <v>2278</v>
      </c>
      <c r="C755" s="110">
        <v>11</v>
      </c>
      <c r="D755" s="12"/>
      <c r="E755" s="12"/>
      <c r="F755" s="12"/>
      <c r="G755" s="12"/>
      <c r="H755" s="12"/>
      <c r="I755" s="12"/>
      <c r="J755" s="12"/>
      <c r="K755" s="12"/>
      <c r="L755" s="12"/>
      <c r="M755" s="12"/>
      <c r="N755" s="12"/>
      <c r="O755" s="12"/>
      <c r="P755" s="55">
        <f t="shared" si="47"/>
        <v>0</v>
      </c>
    </row>
    <row r="756" spans="1:16" x14ac:dyDescent="0.25">
      <c r="A756" s="527"/>
      <c r="B756" s="530"/>
      <c r="C756" s="110">
        <v>12</v>
      </c>
      <c r="D756" s="12"/>
      <c r="E756" s="12"/>
      <c r="F756" s="12"/>
      <c r="G756" s="12"/>
      <c r="H756" s="12"/>
      <c r="I756" s="12"/>
      <c r="J756" s="12"/>
      <c r="K756" s="12"/>
      <c r="L756" s="12"/>
      <c r="M756" s="12"/>
      <c r="N756" s="12"/>
      <c r="O756" s="12"/>
      <c r="P756" s="55">
        <f t="shared" si="47"/>
        <v>0</v>
      </c>
    </row>
    <row r="757" spans="1:16" x14ac:dyDescent="0.25">
      <c r="A757" s="527"/>
      <c r="B757" s="530"/>
      <c r="C757" s="110">
        <v>13</v>
      </c>
      <c r="D757" s="12"/>
      <c r="E757" s="12"/>
      <c r="F757" s="12"/>
      <c r="G757" s="12"/>
      <c r="H757" s="12"/>
      <c r="I757" s="12"/>
      <c r="J757" s="12"/>
      <c r="K757" s="12"/>
      <c r="L757" s="12"/>
      <c r="M757" s="12"/>
      <c r="N757" s="12"/>
      <c r="O757" s="12"/>
      <c r="P757" s="55">
        <f t="shared" si="47"/>
        <v>0</v>
      </c>
    </row>
    <row r="758" spans="1:16" x14ac:dyDescent="0.25">
      <c r="A758" s="527"/>
      <c r="B758" s="530"/>
      <c r="C758" s="110">
        <v>14</v>
      </c>
      <c r="D758" s="12"/>
      <c r="E758" s="12"/>
      <c r="F758" s="12"/>
      <c r="G758" s="12"/>
      <c r="H758" s="12"/>
      <c r="I758" s="12"/>
      <c r="J758" s="12"/>
      <c r="K758" s="12"/>
      <c r="L758" s="12"/>
      <c r="M758" s="12"/>
      <c r="N758" s="12"/>
      <c r="O758" s="12"/>
      <c r="P758" s="55">
        <f t="shared" si="47"/>
        <v>0</v>
      </c>
    </row>
    <row r="759" spans="1:16" x14ac:dyDescent="0.25">
      <c r="A759" s="527"/>
      <c r="B759" s="530"/>
      <c r="C759" s="110">
        <v>15</v>
      </c>
      <c r="D759" s="12"/>
      <c r="E759" s="12">
        <v>550</v>
      </c>
      <c r="F759" s="12"/>
      <c r="G759" s="12">
        <v>550</v>
      </c>
      <c r="H759" s="12">
        <v>550</v>
      </c>
      <c r="I759" s="12">
        <v>550</v>
      </c>
      <c r="J759" s="12">
        <v>550</v>
      </c>
      <c r="K759" s="12"/>
      <c r="L759" s="12">
        <v>550</v>
      </c>
      <c r="M759" s="12">
        <v>550</v>
      </c>
      <c r="N759" s="12">
        <v>550</v>
      </c>
      <c r="O759" s="12">
        <v>550</v>
      </c>
      <c r="P759" s="55">
        <f t="shared" si="47"/>
        <v>4950</v>
      </c>
    </row>
    <row r="760" spans="1:16" x14ac:dyDescent="0.25">
      <c r="A760" s="527"/>
      <c r="B760" s="530"/>
      <c r="C760" s="110">
        <v>16</v>
      </c>
      <c r="D760" s="12"/>
      <c r="E760" s="12"/>
      <c r="F760" s="12"/>
      <c r="G760" s="12"/>
      <c r="H760" s="12"/>
      <c r="I760" s="12"/>
      <c r="J760" s="12"/>
      <c r="K760" s="12"/>
      <c r="L760" s="12"/>
      <c r="M760" s="12"/>
      <c r="N760" s="12"/>
      <c r="O760" s="12"/>
      <c r="P760" s="55">
        <f t="shared" si="47"/>
        <v>0</v>
      </c>
    </row>
    <row r="761" spans="1:16" x14ac:dyDescent="0.25">
      <c r="A761" s="527"/>
      <c r="B761" s="530"/>
      <c r="C761" s="110">
        <v>17</v>
      </c>
      <c r="D761" s="12"/>
      <c r="E761" s="12"/>
      <c r="F761" s="12"/>
      <c r="G761" s="12"/>
      <c r="H761" s="12"/>
      <c r="I761" s="12"/>
      <c r="J761" s="12"/>
      <c r="K761" s="12"/>
      <c r="L761" s="12"/>
      <c r="M761" s="12"/>
      <c r="N761" s="12"/>
      <c r="O761" s="12"/>
      <c r="P761" s="55">
        <f t="shared" si="47"/>
        <v>0</v>
      </c>
    </row>
    <row r="762" spans="1:16" x14ac:dyDescent="0.25">
      <c r="A762" s="527"/>
      <c r="B762" s="530"/>
      <c r="C762" s="110">
        <v>25</v>
      </c>
      <c r="D762" s="12"/>
      <c r="E762" s="12"/>
      <c r="F762" s="12"/>
      <c r="G762" s="12"/>
      <c r="H762" s="12"/>
      <c r="I762" s="12"/>
      <c r="J762" s="12"/>
      <c r="K762" s="12"/>
      <c r="L762" s="12"/>
      <c r="M762" s="12"/>
      <c r="N762" s="12"/>
      <c r="O762" s="12"/>
      <c r="P762" s="55">
        <f t="shared" si="47"/>
        <v>0</v>
      </c>
    </row>
    <row r="763" spans="1:16" x14ac:dyDescent="0.25">
      <c r="A763" s="527"/>
      <c r="B763" s="530"/>
      <c r="C763" s="110">
        <v>26</v>
      </c>
      <c r="D763" s="12"/>
      <c r="E763" s="12"/>
      <c r="F763" s="12"/>
      <c r="G763" s="12"/>
      <c r="H763" s="12"/>
      <c r="I763" s="12"/>
      <c r="J763" s="12"/>
      <c r="K763" s="12"/>
      <c r="L763" s="12"/>
      <c r="M763" s="12"/>
      <c r="N763" s="12"/>
      <c r="O763" s="12"/>
      <c r="P763" s="55">
        <f t="shared" si="47"/>
        <v>0</v>
      </c>
    </row>
    <row r="764" spans="1:16" x14ac:dyDescent="0.25">
      <c r="A764" s="528"/>
      <c r="B764" s="531"/>
      <c r="C764" s="110">
        <v>27</v>
      </c>
      <c r="D764" s="12"/>
      <c r="E764" s="12"/>
      <c r="F764" s="12"/>
      <c r="G764" s="12"/>
      <c r="H764" s="12"/>
      <c r="I764" s="12"/>
      <c r="J764" s="12"/>
      <c r="K764" s="12"/>
      <c r="L764" s="12"/>
      <c r="M764" s="12"/>
      <c r="N764" s="12"/>
      <c r="O764" s="12"/>
      <c r="P764" s="55">
        <f t="shared" si="47"/>
        <v>0</v>
      </c>
    </row>
    <row r="765" spans="1:16" x14ac:dyDescent="0.25">
      <c r="A765" s="526">
        <v>313</v>
      </c>
      <c r="B765" s="529" t="s">
        <v>2279</v>
      </c>
      <c r="C765" s="110">
        <v>11</v>
      </c>
      <c r="D765" s="12"/>
      <c r="E765" s="12"/>
      <c r="F765" s="12"/>
      <c r="G765" s="12"/>
      <c r="H765" s="12"/>
      <c r="I765" s="12"/>
      <c r="J765" s="12"/>
      <c r="K765" s="12"/>
      <c r="L765" s="12"/>
      <c r="M765" s="12"/>
      <c r="N765" s="12"/>
      <c r="O765" s="12"/>
      <c r="P765" s="55">
        <f t="shared" si="47"/>
        <v>0</v>
      </c>
    </row>
    <row r="766" spans="1:16" x14ac:dyDescent="0.25">
      <c r="A766" s="527"/>
      <c r="B766" s="530"/>
      <c r="C766" s="110">
        <v>12</v>
      </c>
      <c r="D766" s="12"/>
      <c r="E766" s="12"/>
      <c r="F766" s="12"/>
      <c r="G766" s="12"/>
      <c r="H766" s="12"/>
      <c r="I766" s="12"/>
      <c r="J766" s="12"/>
      <c r="K766" s="12"/>
      <c r="L766" s="12"/>
      <c r="M766" s="12"/>
      <c r="N766" s="12"/>
      <c r="O766" s="12"/>
      <c r="P766" s="55">
        <f t="shared" si="47"/>
        <v>0</v>
      </c>
    </row>
    <row r="767" spans="1:16" x14ac:dyDescent="0.25">
      <c r="A767" s="527"/>
      <c r="B767" s="530"/>
      <c r="C767" s="110">
        <v>13</v>
      </c>
      <c r="D767" s="12"/>
      <c r="E767" s="12"/>
      <c r="F767" s="12"/>
      <c r="G767" s="12"/>
      <c r="H767" s="12"/>
      <c r="I767" s="12"/>
      <c r="J767" s="12"/>
      <c r="K767" s="12"/>
      <c r="L767" s="12"/>
      <c r="M767" s="12"/>
      <c r="N767" s="12"/>
      <c r="O767" s="12"/>
      <c r="P767" s="55">
        <f t="shared" si="47"/>
        <v>0</v>
      </c>
    </row>
    <row r="768" spans="1:16" x14ac:dyDescent="0.25">
      <c r="A768" s="527"/>
      <c r="B768" s="530"/>
      <c r="C768" s="110">
        <v>14</v>
      </c>
      <c r="D768" s="12"/>
      <c r="E768" s="12"/>
      <c r="F768" s="12"/>
      <c r="G768" s="12"/>
      <c r="H768" s="12"/>
      <c r="I768" s="12"/>
      <c r="J768" s="12"/>
      <c r="K768" s="12"/>
      <c r="L768" s="12"/>
      <c r="M768" s="12"/>
      <c r="N768" s="12"/>
      <c r="O768" s="12"/>
      <c r="P768" s="55">
        <f t="shared" si="47"/>
        <v>0</v>
      </c>
    </row>
    <row r="769" spans="1:16" x14ac:dyDescent="0.25">
      <c r="A769" s="527"/>
      <c r="B769" s="530"/>
      <c r="C769" s="110">
        <v>15</v>
      </c>
      <c r="D769" s="12"/>
      <c r="E769" s="12"/>
      <c r="F769" s="12"/>
      <c r="G769" s="12"/>
      <c r="H769" s="12"/>
      <c r="I769" s="12"/>
      <c r="J769" s="12"/>
      <c r="K769" s="12"/>
      <c r="L769" s="12"/>
      <c r="M769" s="12"/>
      <c r="N769" s="12"/>
      <c r="O769" s="12"/>
      <c r="P769" s="55">
        <f t="shared" si="47"/>
        <v>0</v>
      </c>
    </row>
    <row r="770" spans="1:16" x14ac:dyDescent="0.25">
      <c r="A770" s="527"/>
      <c r="B770" s="530"/>
      <c r="C770" s="110">
        <v>16</v>
      </c>
      <c r="D770" s="12"/>
      <c r="E770" s="12"/>
      <c r="F770" s="12"/>
      <c r="G770" s="12"/>
      <c r="H770" s="12"/>
      <c r="I770" s="12"/>
      <c r="J770" s="12"/>
      <c r="K770" s="12"/>
      <c r="L770" s="12"/>
      <c r="M770" s="12"/>
      <c r="N770" s="12"/>
      <c r="O770" s="12"/>
      <c r="P770" s="55">
        <f t="shared" si="47"/>
        <v>0</v>
      </c>
    </row>
    <row r="771" spans="1:16" x14ac:dyDescent="0.25">
      <c r="A771" s="527"/>
      <c r="B771" s="530"/>
      <c r="C771" s="110">
        <v>17</v>
      </c>
      <c r="D771" s="12"/>
      <c r="E771" s="12"/>
      <c r="F771" s="12"/>
      <c r="G771" s="12"/>
      <c r="H771" s="12"/>
      <c r="I771" s="12"/>
      <c r="J771" s="12"/>
      <c r="K771" s="12"/>
      <c r="L771" s="12"/>
      <c r="M771" s="12"/>
      <c r="N771" s="12"/>
      <c r="O771" s="12"/>
      <c r="P771" s="55">
        <f t="shared" si="47"/>
        <v>0</v>
      </c>
    </row>
    <row r="772" spans="1:16" x14ac:dyDescent="0.25">
      <c r="A772" s="527"/>
      <c r="B772" s="530"/>
      <c r="C772" s="110">
        <v>25</v>
      </c>
      <c r="D772" s="12"/>
      <c r="E772" s="12"/>
      <c r="F772" s="12"/>
      <c r="G772" s="12"/>
      <c r="H772" s="12"/>
      <c r="I772" s="12"/>
      <c r="J772" s="12"/>
      <c r="K772" s="12"/>
      <c r="L772" s="12"/>
      <c r="M772" s="12"/>
      <c r="N772" s="12"/>
      <c r="O772" s="12"/>
      <c r="P772" s="55">
        <f t="shared" si="47"/>
        <v>0</v>
      </c>
    </row>
    <row r="773" spans="1:16" x14ac:dyDescent="0.25">
      <c r="A773" s="527"/>
      <c r="B773" s="530"/>
      <c r="C773" s="110">
        <v>26</v>
      </c>
      <c r="D773" s="12"/>
      <c r="E773" s="12"/>
      <c r="F773" s="12"/>
      <c r="G773" s="12"/>
      <c r="H773" s="12"/>
      <c r="I773" s="12"/>
      <c r="J773" s="12"/>
      <c r="K773" s="12"/>
      <c r="L773" s="12"/>
      <c r="M773" s="12"/>
      <c r="N773" s="12"/>
      <c r="O773" s="12"/>
      <c r="P773" s="55">
        <f t="shared" si="47"/>
        <v>0</v>
      </c>
    </row>
    <row r="774" spans="1:16" x14ac:dyDescent="0.25">
      <c r="A774" s="528"/>
      <c r="B774" s="531"/>
      <c r="C774" s="110">
        <v>27</v>
      </c>
      <c r="D774" s="12"/>
      <c r="E774" s="12"/>
      <c r="F774" s="12"/>
      <c r="G774" s="12"/>
      <c r="H774" s="12"/>
      <c r="I774" s="12"/>
      <c r="J774" s="12"/>
      <c r="K774" s="12"/>
      <c r="L774" s="12"/>
      <c r="M774" s="12"/>
      <c r="N774" s="12"/>
      <c r="O774" s="12"/>
      <c r="P774" s="55">
        <f t="shared" si="47"/>
        <v>0</v>
      </c>
    </row>
    <row r="775" spans="1:16" x14ac:dyDescent="0.25">
      <c r="A775" s="526">
        <v>314</v>
      </c>
      <c r="B775" s="529" t="s">
        <v>2280</v>
      </c>
      <c r="C775" s="110">
        <v>11</v>
      </c>
      <c r="D775" s="12"/>
      <c r="E775" s="12"/>
      <c r="F775" s="12"/>
      <c r="G775" s="12"/>
      <c r="H775" s="12"/>
      <c r="I775" s="12"/>
      <c r="J775" s="12"/>
      <c r="K775" s="12"/>
      <c r="L775" s="12"/>
      <c r="M775" s="12"/>
      <c r="N775" s="12"/>
      <c r="O775" s="12"/>
      <c r="P775" s="55">
        <f t="shared" si="47"/>
        <v>0</v>
      </c>
    </row>
    <row r="776" spans="1:16" x14ac:dyDescent="0.25">
      <c r="A776" s="527"/>
      <c r="B776" s="530"/>
      <c r="C776" s="110">
        <v>12</v>
      </c>
      <c r="D776" s="12"/>
      <c r="E776" s="12"/>
      <c r="F776" s="12"/>
      <c r="G776" s="12"/>
      <c r="H776" s="12"/>
      <c r="I776" s="12"/>
      <c r="J776" s="12"/>
      <c r="K776" s="12"/>
      <c r="L776" s="12"/>
      <c r="M776" s="12"/>
      <c r="N776" s="12"/>
      <c r="O776" s="12"/>
      <c r="P776" s="55">
        <f t="shared" si="47"/>
        <v>0</v>
      </c>
    </row>
    <row r="777" spans="1:16" x14ac:dyDescent="0.25">
      <c r="A777" s="527"/>
      <c r="B777" s="530"/>
      <c r="C777" s="110">
        <v>13</v>
      </c>
      <c r="D777" s="12"/>
      <c r="E777" s="12"/>
      <c r="F777" s="12"/>
      <c r="G777" s="12"/>
      <c r="H777" s="12"/>
      <c r="I777" s="12"/>
      <c r="J777" s="12"/>
      <c r="K777" s="12"/>
      <c r="L777" s="12"/>
      <c r="M777" s="12"/>
      <c r="N777" s="12"/>
      <c r="O777" s="12"/>
      <c r="P777" s="55">
        <f t="shared" si="47"/>
        <v>0</v>
      </c>
    </row>
    <row r="778" spans="1:16" x14ac:dyDescent="0.25">
      <c r="A778" s="527"/>
      <c r="B778" s="530"/>
      <c r="C778" s="110">
        <v>14</v>
      </c>
      <c r="D778" s="12"/>
      <c r="E778" s="12"/>
      <c r="F778" s="12"/>
      <c r="G778" s="12"/>
      <c r="H778" s="12"/>
      <c r="I778" s="12"/>
      <c r="J778" s="12"/>
      <c r="K778" s="12"/>
      <c r="L778" s="12"/>
      <c r="M778" s="12"/>
      <c r="N778" s="12"/>
      <c r="O778" s="12"/>
      <c r="P778" s="55">
        <f t="shared" si="47"/>
        <v>0</v>
      </c>
    </row>
    <row r="779" spans="1:16" x14ac:dyDescent="0.25">
      <c r="A779" s="527"/>
      <c r="B779" s="530"/>
      <c r="C779" s="110">
        <v>15</v>
      </c>
      <c r="D779" s="12"/>
      <c r="E779" s="12">
        <v>14000</v>
      </c>
      <c r="F779" s="12">
        <v>14000</v>
      </c>
      <c r="G779" s="12">
        <v>14000</v>
      </c>
      <c r="H779" s="12">
        <v>14000</v>
      </c>
      <c r="I779" s="12">
        <v>14000</v>
      </c>
      <c r="J779" s="12">
        <v>14000</v>
      </c>
      <c r="K779" s="12">
        <v>14000</v>
      </c>
      <c r="L779" s="12">
        <v>14000</v>
      </c>
      <c r="M779" s="12">
        <v>14000</v>
      </c>
      <c r="N779" s="12">
        <v>14000</v>
      </c>
      <c r="O779" s="12">
        <v>14000</v>
      </c>
      <c r="P779" s="55">
        <f t="shared" si="47"/>
        <v>154000</v>
      </c>
    </row>
    <row r="780" spans="1:16" x14ac:dyDescent="0.25">
      <c r="A780" s="527"/>
      <c r="B780" s="530"/>
      <c r="C780" s="110">
        <v>16</v>
      </c>
      <c r="D780" s="12"/>
      <c r="E780" s="12"/>
      <c r="F780" s="12"/>
      <c r="G780" s="12"/>
      <c r="H780" s="12"/>
      <c r="I780" s="12"/>
      <c r="J780" s="12"/>
      <c r="K780" s="12"/>
      <c r="L780" s="12"/>
      <c r="M780" s="12"/>
      <c r="N780" s="12"/>
      <c r="O780" s="12"/>
      <c r="P780" s="55">
        <f t="shared" si="47"/>
        <v>0</v>
      </c>
    </row>
    <row r="781" spans="1:16" x14ac:dyDescent="0.25">
      <c r="A781" s="527"/>
      <c r="B781" s="530"/>
      <c r="C781" s="110">
        <v>17</v>
      </c>
      <c r="D781" s="12"/>
      <c r="E781" s="12"/>
      <c r="F781" s="12"/>
      <c r="G781" s="12"/>
      <c r="H781" s="12"/>
      <c r="I781" s="12"/>
      <c r="J781" s="12"/>
      <c r="K781" s="12"/>
      <c r="L781" s="12"/>
      <c r="M781" s="12"/>
      <c r="N781" s="12"/>
      <c r="O781" s="12"/>
      <c r="P781" s="55">
        <f t="shared" si="47"/>
        <v>0</v>
      </c>
    </row>
    <row r="782" spans="1:16" x14ac:dyDescent="0.25">
      <c r="A782" s="527"/>
      <c r="B782" s="530"/>
      <c r="C782" s="110">
        <v>25</v>
      </c>
      <c r="D782" s="12"/>
      <c r="E782" s="12"/>
      <c r="F782" s="12"/>
      <c r="G782" s="12"/>
      <c r="H782" s="12"/>
      <c r="I782" s="12"/>
      <c r="J782" s="12"/>
      <c r="K782" s="12"/>
      <c r="L782" s="12"/>
      <c r="M782" s="12"/>
      <c r="N782" s="12"/>
      <c r="O782" s="12"/>
      <c r="P782" s="55">
        <f t="shared" si="47"/>
        <v>0</v>
      </c>
    </row>
    <row r="783" spans="1:16" x14ac:dyDescent="0.25">
      <c r="A783" s="527"/>
      <c r="B783" s="530"/>
      <c r="C783" s="110">
        <v>26</v>
      </c>
      <c r="D783" s="12"/>
      <c r="E783" s="12"/>
      <c r="F783" s="12"/>
      <c r="G783" s="12"/>
      <c r="H783" s="12"/>
      <c r="I783" s="12"/>
      <c r="J783" s="12"/>
      <c r="K783" s="12"/>
      <c r="L783" s="12"/>
      <c r="M783" s="12"/>
      <c r="N783" s="12"/>
      <c r="O783" s="12"/>
      <c r="P783" s="55">
        <f t="shared" si="47"/>
        <v>0</v>
      </c>
    </row>
    <row r="784" spans="1:16" x14ac:dyDescent="0.25">
      <c r="A784" s="528"/>
      <c r="B784" s="531"/>
      <c r="C784" s="110">
        <v>27</v>
      </c>
      <c r="D784" s="12"/>
      <c r="E784" s="12"/>
      <c r="F784" s="12"/>
      <c r="G784" s="12"/>
      <c r="H784" s="12"/>
      <c r="I784" s="12"/>
      <c r="J784" s="12"/>
      <c r="K784" s="12"/>
      <c r="L784" s="12"/>
      <c r="M784" s="12"/>
      <c r="N784" s="12"/>
      <c r="O784" s="12"/>
      <c r="P784" s="55">
        <f t="shared" si="47"/>
        <v>0</v>
      </c>
    </row>
    <row r="785" spans="1:16" x14ac:dyDescent="0.25">
      <c r="A785" s="526">
        <v>315</v>
      </c>
      <c r="B785" s="529" t="s">
        <v>2281</v>
      </c>
      <c r="C785" s="110">
        <v>11</v>
      </c>
      <c r="D785" s="12"/>
      <c r="E785" s="12"/>
      <c r="F785" s="12"/>
      <c r="G785" s="12"/>
      <c r="H785" s="12"/>
      <c r="I785" s="12"/>
      <c r="J785" s="12"/>
      <c r="K785" s="12"/>
      <c r="L785" s="12"/>
      <c r="M785" s="12"/>
      <c r="N785" s="12"/>
      <c r="O785" s="12"/>
      <c r="P785" s="55">
        <f t="shared" si="47"/>
        <v>0</v>
      </c>
    </row>
    <row r="786" spans="1:16" x14ac:dyDescent="0.25">
      <c r="A786" s="527"/>
      <c r="B786" s="530"/>
      <c r="C786" s="110">
        <v>12</v>
      </c>
      <c r="D786" s="12"/>
      <c r="E786" s="12"/>
      <c r="F786" s="12"/>
      <c r="G786" s="12"/>
      <c r="H786" s="12"/>
      <c r="I786" s="12"/>
      <c r="J786" s="12"/>
      <c r="K786" s="12"/>
      <c r="L786" s="12"/>
      <c r="M786" s="12"/>
      <c r="N786" s="12"/>
      <c r="O786" s="12"/>
      <c r="P786" s="55">
        <f t="shared" si="47"/>
        <v>0</v>
      </c>
    </row>
    <row r="787" spans="1:16" x14ac:dyDescent="0.25">
      <c r="A787" s="527"/>
      <c r="B787" s="530"/>
      <c r="C787" s="110">
        <v>13</v>
      </c>
      <c r="D787" s="12"/>
      <c r="E787" s="12"/>
      <c r="F787" s="12"/>
      <c r="G787" s="12"/>
      <c r="H787" s="12"/>
      <c r="I787" s="12"/>
      <c r="J787" s="12"/>
      <c r="K787" s="12"/>
      <c r="L787" s="12"/>
      <c r="M787" s="12"/>
      <c r="N787" s="12"/>
      <c r="O787" s="12"/>
      <c r="P787" s="55">
        <f t="shared" si="47"/>
        <v>0</v>
      </c>
    </row>
    <row r="788" spans="1:16" x14ac:dyDescent="0.25">
      <c r="A788" s="527"/>
      <c r="B788" s="530"/>
      <c r="C788" s="110">
        <v>14</v>
      </c>
      <c r="D788" s="12"/>
      <c r="E788" s="12"/>
      <c r="F788" s="12"/>
      <c r="G788" s="12"/>
      <c r="H788" s="12"/>
      <c r="I788" s="12"/>
      <c r="J788" s="12"/>
      <c r="K788" s="12"/>
      <c r="L788" s="12"/>
      <c r="M788" s="12"/>
      <c r="N788" s="12"/>
      <c r="O788" s="12"/>
      <c r="P788" s="55">
        <f t="shared" si="47"/>
        <v>0</v>
      </c>
    </row>
    <row r="789" spans="1:16" x14ac:dyDescent="0.25">
      <c r="A789" s="527"/>
      <c r="B789" s="530"/>
      <c r="C789" s="110">
        <v>15</v>
      </c>
      <c r="D789" s="12"/>
      <c r="E789" s="12"/>
      <c r="F789" s="12"/>
      <c r="G789" s="12"/>
      <c r="H789" s="12"/>
      <c r="I789" s="12"/>
      <c r="J789" s="12"/>
      <c r="K789" s="12"/>
      <c r="L789" s="12"/>
      <c r="M789" s="12"/>
      <c r="N789" s="12"/>
      <c r="O789" s="12"/>
      <c r="P789" s="55">
        <f t="shared" si="47"/>
        <v>0</v>
      </c>
    </row>
    <row r="790" spans="1:16" x14ac:dyDescent="0.25">
      <c r="A790" s="527"/>
      <c r="B790" s="530"/>
      <c r="C790" s="110">
        <v>16</v>
      </c>
      <c r="D790" s="12"/>
      <c r="E790" s="12"/>
      <c r="F790" s="12"/>
      <c r="G790" s="12"/>
      <c r="H790" s="12"/>
      <c r="I790" s="12"/>
      <c r="J790" s="12"/>
      <c r="K790" s="12"/>
      <c r="L790" s="12"/>
      <c r="M790" s="12"/>
      <c r="N790" s="12"/>
      <c r="O790" s="12"/>
      <c r="P790" s="55">
        <f t="shared" si="47"/>
        <v>0</v>
      </c>
    </row>
    <row r="791" spans="1:16" x14ac:dyDescent="0.25">
      <c r="A791" s="527"/>
      <c r="B791" s="530"/>
      <c r="C791" s="110">
        <v>17</v>
      </c>
      <c r="D791" s="12"/>
      <c r="E791" s="12"/>
      <c r="F791" s="12"/>
      <c r="G791" s="12"/>
      <c r="H791" s="12"/>
      <c r="I791" s="12"/>
      <c r="J791" s="12"/>
      <c r="K791" s="12"/>
      <c r="L791" s="12"/>
      <c r="M791" s="12"/>
      <c r="N791" s="12"/>
      <c r="O791" s="12"/>
      <c r="P791" s="55">
        <f t="shared" si="47"/>
        <v>0</v>
      </c>
    </row>
    <row r="792" spans="1:16" x14ac:dyDescent="0.25">
      <c r="A792" s="527"/>
      <c r="B792" s="530"/>
      <c r="C792" s="110">
        <v>25</v>
      </c>
      <c r="D792" s="12"/>
      <c r="E792" s="12"/>
      <c r="F792" s="12"/>
      <c r="G792" s="12"/>
      <c r="H792" s="12"/>
      <c r="I792" s="12"/>
      <c r="J792" s="12"/>
      <c r="K792" s="12"/>
      <c r="L792" s="12"/>
      <c r="M792" s="12"/>
      <c r="N792" s="12"/>
      <c r="O792" s="12"/>
      <c r="P792" s="55">
        <f t="shared" si="47"/>
        <v>0</v>
      </c>
    </row>
    <row r="793" spans="1:16" x14ac:dyDescent="0.25">
      <c r="A793" s="527"/>
      <c r="B793" s="530"/>
      <c r="C793" s="110">
        <v>26</v>
      </c>
      <c r="D793" s="12"/>
      <c r="E793" s="12"/>
      <c r="F793" s="12"/>
      <c r="G793" s="12"/>
      <c r="H793" s="12"/>
      <c r="I793" s="12"/>
      <c r="J793" s="12"/>
      <c r="K793" s="12"/>
      <c r="L793" s="12"/>
      <c r="M793" s="12"/>
      <c r="N793" s="12"/>
      <c r="O793" s="12"/>
      <c r="P793" s="55">
        <f t="shared" si="47"/>
        <v>0</v>
      </c>
    </row>
    <row r="794" spans="1:16" x14ac:dyDescent="0.25">
      <c r="A794" s="528"/>
      <c r="B794" s="531"/>
      <c r="C794" s="110">
        <v>27</v>
      </c>
      <c r="D794" s="12"/>
      <c r="E794" s="12"/>
      <c r="F794" s="12"/>
      <c r="G794" s="12"/>
      <c r="H794" s="12"/>
      <c r="I794" s="12"/>
      <c r="J794" s="12"/>
      <c r="K794" s="12"/>
      <c r="L794" s="12"/>
      <c r="M794" s="12"/>
      <c r="N794" s="12"/>
      <c r="O794" s="12"/>
      <c r="P794" s="55">
        <f t="shared" si="47"/>
        <v>0</v>
      </c>
    </row>
    <row r="795" spans="1:16" x14ac:dyDescent="0.25">
      <c r="A795" s="526">
        <v>316</v>
      </c>
      <c r="B795" s="529" t="s">
        <v>2282</v>
      </c>
      <c r="C795" s="110">
        <v>11</v>
      </c>
      <c r="D795" s="12"/>
      <c r="E795" s="12"/>
      <c r="F795" s="12"/>
      <c r="G795" s="12"/>
      <c r="H795" s="12"/>
      <c r="I795" s="12"/>
      <c r="J795" s="12"/>
      <c r="K795" s="12"/>
      <c r="L795" s="12"/>
      <c r="M795" s="12"/>
      <c r="N795" s="12"/>
      <c r="O795" s="12"/>
      <c r="P795" s="55">
        <f t="shared" si="47"/>
        <v>0</v>
      </c>
    </row>
    <row r="796" spans="1:16" x14ac:dyDescent="0.25">
      <c r="A796" s="527"/>
      <c r="B796" s="530"/>
      <c r="C796" s="110">
        <v>12</v>
      </c>
      <c r="D796" s="12"/>
      <c r="E796" s="12"/>
      <c r="F796" s="12"/>
      <c r="G796" s="12"/>
      <c r="H796" s="12"/>
      <c r="I796" s="12"/>
      <c r="J796" s="12"/>
      <c r="K796" s="12"/>
      <c r="L796" s="12"/>
      <c r="M796" s="12"/>
      <c r="N796" s="12"/>
      <c r="O796" s="12"/>
      <c r="P796" s="55">
        <f t="shared" si="47"/>
        <v>0</v>
      </c>
    </row>
    <row r="797" spans="1:16" x14ac:dyDescent="0.25">
      <c r="A797" s="527"/>
      <c r="B797" s="530"/>
      <c r="C797" s="110">
        <v>13</v>
      </c>
      <c r="D797" s="12"/>
      <c r="E797" s="12"/>
      <c r="F797" s="12"/>
      <c r="G797" s="12"/>
      <c r="H797" s="12"/>
      <c r="I797" s="12"/>
      <c r="J797" s="12"/>
      <c r="K797" s="12"/>
      <c r="L797" s="12"/>
      <c r="M797" s="12"/>
      <c r="N797" s="12"/>
      <c r="O797" s="12"/>
      <c r="P797" s="55">
        <f t="shared" si="47"/>
        <v>0</v>
      </c>
    </row>
    <row r="798" spans="1:16" x14ac:dyDescent="0.25">
      <c r="A798" s="527"/>
      <c r="B798" s="530"/>
      <c r="C798" s="110">
        <v>14</v>
      </c>
      <c r="D798" s="12"/>
      <c r="E798" s="12"/>
      <c r="F798" s="12"/>
      <c r="G798" s="12"/>
      <c r="H798" s="12"/>
      <c r="I798" s="12"/>
      <c r="J798" s="12"/>
      <c r="K798" s="12"/>
      <c r="L798" s="12"/>
      <c r="M798" s="12"/>
      <c r="N798" s="12"/>
      <c r="O798" s="12"/>
      <c r="P798" s="55">
        <f t="shared" si="47"/>
        <v>0</v>
      </c>
    </row>
    <row r="799" spans="1:16" x14ac:dyDescent="0.25">
      <c r="A799" s="527"/>
      <c r="B799" s="530"/>
      <c r="C799" s="110">
        <v>15</v>
      </c>
      <c r="D799" s="12"/>
      <c r="E799" s="12"/>
      <c r="F799" s="12"/>
      <c r="G799" s="12"/>
      <c r="H799" s="12"/>
      <c r="I799" s="12"/>
      <c r="J799" s="12"/>
      <c r="K799" s="12"/>
      <c r="L799" s="12"/>
      <c r="M799" s="12"/>
      <c r="N799" s="12"/>
      <c r="O799" s="12"/>
      <c r="P799" s="55">
        <f t="shared" si="47"/>
        <v>0</v>
      </c>
    </row>
    <row r="800" spans="1:16" x14ac:dyDescent="0.25">
      <c r="A800" s="527"/>
      <c r="B800" s="530"/>
      <c r="C800" s="110">
        <v>16</v>
      </c>
      <c r="D800" s="12"/>
      <c r="E800" s="12"/>
      <c r="F800" s="12"/>
      <c r="G800" s="12"/>
      <c r="H800" s="12"/>
      <c r="I800" s="12"/>
      <c r="J800" s="12"/>
      <c r="K800" s="12"/>
      <c r="L800" s="12"/>
      <c r="M800" s="12"/>
      <c r="N800" s="12"/>
      <c r="O800" s="12"/>
      <c r="P800" s="55">
        <f t="shared" si="47"/>
        <v>0</v>
      </c>
    </row>
    <row r="801" spans="1:16" x14ac:dyDescent="0.25">
      <c r="A801" s="527"/>
      <c r="B801" s="530"/>
      <c r="C801" s="110">
        <v>17</v>
      </c>
      <c r="D801" s="12"/>
      <c r="E801" s="12"/>
      <c r="F801" s="12"/>
      <c r="G801" s="12"/>
      <c r="H801" s="12"/>
      <c r="I801" s="12"/>
      <c r="J801" s="12"/>
      <c r="K801" s="12"/>
      <c r="L801" s="12"/>
      <c r="M801" s="12"/>
      <c r="N801" s="12"/>
      <c r="O801" s="12"/>
      <c r="P801" s="55">
        <f t="shared" si="47"/>
        <v>0</v>
      </c>
    </row>
    <row r="802" spans="1:16" x14ac:dyDescent="0.25">
      <c r="A802" s="527"/>
      <c r="B802" s="530"/>
      <c r="C802" s="110">
        <v>25</v>
      </c>
      <c r="D802" s="12"/>
      <c r="E802" s="12"/>
      <c r="F802" s="12"/>
      <c r="G802" s="12"/>
      <c r="H802" s="12"/>
      <c r="I802" s="12"/>
      <c r="J802" s="12"/>
      <c r="K802" s="12"/>
      <c r="L802" s="12"/>
      <c r="M802" s="12"/>
      <c r="N802" s="12"/>
      <c r="O802" s="12"/>
      <c r="P802" s="55">
        <f t="shared" si="47"/>
        <v>0</v>
      </c>
    </row>
    <row r="803" spans="1:16" x14ac:dyDescent="0.25">
      <c r="A803" s="527"/>
      <c r="B803" s="530"/>
      <c r="C803" s="110">
        <v>26</v>
      </c>
      <c r="D803" s="12"/>
      <c r="E803" s="12"/>
      <c r="F803" s="12"/>
      <c r="G803" s="12"/>
      <c r="H803" s="12"/>
      <c r="I803" s="12"/>
      <c r="J803" s="12"/>
      <c r="K803" s="12"/>
      <c r="L803" s="12"/>
      <c r="M803" s="12"/>
      <c r="N803" s="12"/>
      <c r="O803" s="12"/>
      <c r="P803" s="55">
        <f t="shared" si="47"/>
        <v>0</v>
      </c>
    </row>
    <row r="804" spans="1:16" x14ac:dyDescent="0.25">
      <c r="A804" s="528"/>
      <c r="B804" s="531"/>
      <c r="C804" s="110">
        <v>27</v>
      </c>
      <c r="D804" s="12"/>
      <c r="E804" s="12"/>
      <c r="F804" s="12"/>
      <c r="G804" s="12"/>
      <c r="H804" s="12"/>
      <c r="I804" s="12"/>
      <c r="J804" s="12"/>
      <c r="K804" s="12"/>
      <c r="L804" s="12"/>
      <c r="M804" s="12"/>
      <c r="N804" s="12"/>
      <c r="O804" s="12"/>
      <c r="P804" s="55">
        <f t="shared" si="47"/>
        <v>0</v>
      </c>
    </row>
    <row r="805" spans="1:16" x14ac:dyDescent="0.25">
      <c r="A805" s="526">
        <v>317</v>
      </c>
      <c r="B805" s="529" t="s">
        <v>2283</v>
      </c>
      <c r="C805" s="110">
        <v>11</v>
      </c>
      <c r="D805" s="12"/>
      <c r="E805" s="12"/>
      <c r="F805" s="12"/>
      <c r="G805" s="12"/>
      <c r="H805" s="12"/>
      <c r="I805" s="12"/>
      <c r="J805" s="12"/>
      <c r="K805" s="12"/>
      <c r="L805" s="12"/>
      <c r="M805" s="12"/>
      <c r="N805" s="12"/>
      <c r="O805" s="12"/>
      <c r="P805" s="55">
        <f t="shared" si="47"/>
        <v>0</v>
      </c>
    </row>
    <row r="806" spans="1:16" x14ac:dyDescent="0.25">
      <c r="A806" s="527"/>
      <c r="B806" s="530"/>
      <c r="C806" s="110">
        <v>12</v>
      </c>
      <c r="D806" s="12"/>
      <c r="E806" s="12"/>
      <c r="F806" s="12"/>
      <c r="G806" s="12"/>
      <c r="H806" s="12"/>
      <c r="I806" s="12"/>
      <c r="J806" s="12"/>
      <c r="K806" s="12"/>
      <c r="L806" s="12"/>
      <c r="M806" s="12"/>
      <c r="N806" s="12"/>
      <c r="O806" s="12"/>
      <c r="P806" s="55">
        <f t="shared" si="47"/>
        <v>0</v>
      </c>
    </row>
    <row r="807" spans="1:16" x14ac:dyDescent="0.25">
      <c r="A807" s="527"/>
      <c r="B807" s="530"/>
      <c r="C807" s="110">
        <v>13</v>
      </c>
      <c r="D807" s="12"/>
      <c r="E807" s="12"/>
      <c r="F807" s="12"/>
      <c r="G807" s="12"/>
      <c r="H807" s="12"/>
      <c r="I807" s="12"/>
      <c r="J807" s="12"/>
      <c r="K807" s="12"/>
      <c r="L807" s="12"/>
      <c r="M807" s="12"/>
      <c r="N807" s="12"/>
      <c r="O807" s="12"/>
      <c r="P807" s="55">
        <f t="shared" si="47"/>
        <v>0</v>
      </c>
    </row>
    <row r="808" spans="1:16" x14ac:dyDescent="0.25">
      <c r="A808" s="527"/>
      <c r="B808" s="530"/>
      <c r="C808" s="110">
        <v>14</v>
      </c>
      <c r="D808" s="12"/>
      <c r="E808" s="12"/>
      <c r="F808" s="12"/>
      <c r="G808" s="12"/>
      <c r="H808" s="12"/>
      <c r="I808" s="12"/>
      <c r="J808" s="12"/>
      <c r="K808" s="12"/>
      <c r="L808" s="12"/>
      <c r="M808" s="12"/>
      <c r="N808" s="12"/>
      <c r="O808" s="12"/>
      <c r="P808" s="55">
        <f t="shared" si="47"/>
        <v>0</v>
      </c>
    </row>
    <row r="809" spans="1:16" x14ac:dyDescent="0.25">
      <c r="A809" s="527"/>
      <c r="B809" s="530"/>
      <c r="C809" s="110">
        <v>15</v>
      </c>
      <c r="D809" s="12"/>
      <c r="E809" s="12">
        <v>5000</v>
      </c>
      <c r="F809" s="12">
        <v>5000</v>
      </c>
      <c r="G809" s="12">
        <v>5000</v>
      </c>
      <c r="H809" s="12">
        <v>5000</v>
      </c>
      <c r="I809" s="12">
        <v>5000</v>
      </c>
      <c r="J809" s="12">
        <v>5000</v>
      </c>
      <c r="K809" s="12">
        <v>5000</v>
      </c>
      <c r="L809" s="12">
        <v>5000</v>
      </c>
      <c r="M809" s="12">
        <v>5000</v>
      </c>
      <c r="N809" s="12">
        <v>5000</v>
      </c>
      <c r="O809" s="12">
        <v>5000</v>
      </c>
      <c r="P809" s="55">
        <f t="shared" si="47"/>
        <v>55000</v>
      </c>
    </row>
    <row r="810" spans="1:16" x14ac:dyDescent="0.25">
      <c r="A810" s="527"/>
      <c r="B810" s="530"/>
      <c r="C810" s="110">
        <v>16</v>
      </c>
      <c r="D810" s="12"/>
      <c r="E810" s="12"/>
      <c r="F810" s="12"/>
      <c r="G810" s="12"/>
      <c r="H810" s="12"/>
      <c r="I810" s="12"/>
      <c r="J810" s="12"/>
      <c r="K810" s="12"/>
      <c r="L810" s="12"/>
      <c r="M810" s="12"/>
      <c r="N810" s="12"/>
      <c r="O810" s="12"/>
      <c r="P810" s="55">
        <f t="shared" si="47"/>
        <v>0</v>
      </c>
    </row>
    <row r="811" spans="1:16" x14ac:dyDescent="0.25">
      <c r="A811" s="527"/>
      <c r="B811" s="530"/>
      <c r="C811" s="110">
        <v>17</v>
      </c>
      <c r="D811" s="12"/>
      <c r="E811" s="12"/>
      <c r="F811" s="12"/>
      <c r="G811" s="12"/>
      <c r="H811" s="12"/>
      <c r="I811" s="12"/>
      <c r="J811" s="12"/>
      <c r="K811" s="12"/>
      <c r="L811" s="12"/>
      <c r="M811" s="12"/>
      <c r="N811" s="12"/>
      <c r="O811" s="12"/>
      <c r="P811" s="55">
        <f t="shared" si="47"/>
        <v>0</v>
      </c>
    </row>
    <row r="812" spans="1:16" x14ac:dyDescent="0.25">
      <c r="A812" s="527"/>
      <c r="B812" s="530"/>
      <c r="C812" s="110">
        <v>25</v>
      </c>
      <c r="D812" s="12"/>
      <c r="E812" s="12"/>
      <c r="F812" s="12"/>
      <c r="G812" s="12"/>
      <c r="H812" s="12"/>
      <c r="I812" s="12"/>
      <c r="J812" s="12"/>
      <c r="K812" s="12"/>
      <c r="L812" s="12"/>
      <c r="M812" s="12"/>
      <c r="N812" s="12"/>
      <c r="O812" s="12"/>
      <c r="P812" s="55">
        <f t="shared" si="47"/>
        <v>0</v>
      </c>
    </row>
    <row r="813" spans="1:16" x14ac:dyDescent="0.25">
      <c r="A813" s="527"/>
      <c r="B813" s="530"/>
      <c r="C813" s="110">
        <v>26</v>
      </c>
      <c r="D813" s="12"/>
      <c r="E813" s="12"/>
      <c r="F813" s="12"/>
      <c r="G813" s="12"/>
      <c r="H813" s="12"/>
      <c r="I813" s="12"/>
      <c r="J813" s="12"/>
      <c r="K813" s="12"/>
      <c r="L813" s="12"/>
      <c r="M813" s="12"/>
      <c r="N813" s="12"/>
      <c r="O813" s="12"/>
      <c r="P813" s="55">
        <f t="shared" si="47"/>
        <v>0</v>
      </c>
    </row>
    <row r="814" spans="1:16" x14ac:dyDescent="0.25">
      <c r="A814" s="528"/>
      <c r="B814" s="531"/>
      <c r="C814" s="110">
        <v>27</v>
      </c>
      <c r="D814" s="12"/>
      <c r="E814" s="12"/>
      <c r="F814" s="12"/>
      <c r="G814" s="12"/>
      <c r="H814" s="12"/>
      <c r="I814" s="12"/>
      <c r="J814" s="12"/>
      <c r="K814" s="12"/>
      <c r="L814" s="12"/>
      <c r="M814" s="12"/>
      <c r="N814" s="12"/>
      <c r="O814" s="12"/>
      <c r="P814" s="55">
        <f t="shared" si="47"/>
        <v>0</v>
      </c>
    </row>
    <row r="815" spans="1:16" x14ac:dyDescent="0.25">
      <c r="A815" s="526">
        <v>318</v>
      </c>
      <c r="B815" s="529" t="s">
        <v>2284</v>
      </c>
      <c r="C815" s="110">
        <v>11</v>
      </c>
      <c r="D815" s="12"/>
      <c r="E815" s="12"/>
      <c r="F815" s="12"/>
      <c r="G815" s="12"/>
      <c r="H815" s="12"/>
      <c r="I815" s="12"/>
      <c r="J815" s="12"/>
      <c r="K815" s="12"/>
      <c r="L815" s="12"/>
      <c r="M815" s="12"/>
      <c r="N815" s="12"/>
      <c r="O815" s="12"/>
      <c r="P815" s="55">
        <f t="shared" si="47"/>
        <v>0</v>
      </c>
    </row>
    <row r="816" spans="1:16" x14ac:dyDescent="0.25">
      <c r="A816" s="527"/>
      <c r="B816" s="530"/>
      <c r="C816" s="110">
        <v>12</v>
      </c>
      <c r="D816" s="12"/>
      <c r="E816" s="12"/>
      <c r="F816" s="12"/>
      <c r="G816" s="12"/>
      <c r="H816" s="12"/>
      <c r="I816" s="12"/>
      <c r="J816" s="12"/>
      <c r="K816" s="12"/>
      <c r="L816" s="12"/>
      <c r="M816" s="12"/>
      <c r="N816" s="12"/>
      <c r="O816" s="12"/>
      <c r="P816" s="55">
        <f t="shared" si="47"/>
        <v>0</v>
      </c>
    </row>
    <row r="817" spans="1:16" x14ac:dyDescent="0.25">
      <c r="A817" s="527"/>
      <c r="B817" s="530"/>
      <c r="C817" s="110">
        <v>13</v>
      </c>
      <c r="D817" s="12"/>
      <c r="E817" s="12"/>
      <c r="F817" s="12"/>
      <c r="G817" s="12"/>
      <c r="H817" s="12"/>
      <c r="I817" s="12"/>
      <c r="J817" s="12"/>
      <c r="K817" s="12"/>
      <c r="L817" s="12"/>
      <c r="M817" s="12"/>
      <c r="N817" s="12"/>
      <c r="O817" s="12"/>
      <c r="P817" s="55">
        <f t="shared" si="47"/>
        <v>0</v>
      </c>
    </row>
    <row r="818" spans="1:16" x14ac:dyDescent="0.25">
      <c r="A818" s="527"/>
      <c r="B818" s="530"/>
      <c r="C818" s="110">
        <v>14</v>
      </c>
      <c r="D818" s="12"/>
      <c r="E818" s="12"/>
      <c r="F818" s="12"/>
      <c r="G818" s="12"/>
      <c r="H818" s="12"/>
      <c r="I818" s="12"/>
      <c r="J818" s="12"/>
      <c r="K818" s="12"/>
      <c r="L818" s="12"/>
      <c r="M818" s="12"/>
      <c r="N818" s="12"/>
      <c r="O818" s="12"/>
      <c r="P818" s="55">
        <f t="shared" si="47"/>
        <v>0</v>
      </c>
    </row>
    <row r="819" spans="1:16" x14ac:dyDescent="0.25">
      <c r="A819" s="527"/>
      <c r="B819" s="530"/>
      <c r="C819" s="110">
        <v>15</v>
      </c>
      <c r="D819" s="12"/>
      <c r="E819" s="12"/>
      <c r="F819" s="12"/>
      <c r="G819" s="12"/>
      <c r="H819" s="12">
        <v>500</v>
      </c>
      <c r="I819" s="12"/>
      <c r="J819" s="12"/>
      <c r="K819" s="12"/>
      <c r="L819" s="12"/>
      <c r="M819" s="12"/>
      <c r="N819" s="12"/>
      <c r="O819" s="12"/>
      <c r="P819" s="55">
        <f t="shared" si="47"/>
        <v>500</v>
      </c>
    </row>
    <row r="820" spans="1:16" x14ac:dyDescent="0.25">
      <c r="A820" s="527"/>
      <c r="B820" s="530"/>
      <c r="C820" s="110">
        <v>16</v>
      </c>
      <c r="D820" s="12"/>
      <c r="E820" s="12"/>
      <c r="F820" s="12"/>
      <c r="G820" s="12"/>
      <c r="H820" s="12"/>
      <c r="I820" s="12"/>
      <c r="J820" s="12"/>
      <c r="K820" s="12"/>
      <c r="L820" s="12"/>
      <c r="M820" s="12"/>
      <c r="N820" s="12"/>
      <c r="O820" s="12"/>
      <c r="P820" s="55">
        <f t="shared" si="47"/>
        <v>0</v>
      </c>
    </row>
    <row r="821" spans="1:16" x14ac:dyDescent="0.25">
      <c r="A821" s="527"/>
      <c r="B821" s="530"/>
      <c r="C821" s="110">
        <v>17</v>
      </c>
      <c r="D821" s="12"/>
      <c r="E821" s="12"/>
      <c r="F821" s="12"/>
      <c r="G821" s="12"/>
      <c r="H821" s="12"/>
      <c r="I821" s="12"/>
      <c r="J821" s="12"/>
      <c r="K821" s="12"/>
      <c r="L821" s="12"/>
      <c r="M821" s="12"/>
      <c r="N821" s="12"/>
      <c r="O821" s="12"/>
      <c r="P821" s="55">
        <f t="shared" si="47"/>
        <v>0</v>
      </c>
    </row>
    <row r="822" spans="1:16" x14ac:dyDescent="0.25">
      <c r="A822" s="527"/>
      <c r="B822" s="530"/>
      <c r="C822" s="110">
        <v>25</v>
      </c>
      <c r="D822" s="12"/>
      <c r="E822" s="12"/>
      <c r="F822" s="12"/>
      <c r="G822" s="12"/>
      <c r="H822" s="12"/>
      <c r="I822" s="12"/>
      <c r="J822" s="12"/>
      <c r="K822" s="12"/>
      <c r="L822" s="12"/>
      <c r="M822" s="12"/>
      <c r="N822" s="12"/>
      <c r="O822" s="12"/>
      <c r="P822" s="55">
        <f t="shared" si="47"/>
        <v>0</v>
      </c>
    </row>
    <row r="823" spans="1:16" x14ac:dyDescent="0.25">
      <c r="A823" s="527"/>
      <c r="B823" s="530"/>
      <c r="C823" s="110">
        <v>26</v>
      </c>
      <c r="D823" s="12"/>
      <c r="E823" s="12"/>
      <c r="F823" s="12"/>
      <c r="G823" s="12"/>
      <c r="H823" s="12"/>
      <c r="I823" s="12"/>
      <c r="J823" s="12"/>
      <c r="K823" s="12"/>
      <c r="L823" s="12"/>
      <c r="M823" s="12"/>
      <c r="N823" s="12"/>
      <c r="O823" s="12"/>
      <c r="P823" s="55">
        <f t="shared" si="47"/>
        <v>0</v>
      </c>
    </row>
    <row r="824" spans="1:16" x14ac:dyDescent="0.25">
      <c r="A824" s="528"/>
      <c r="B824" s="531"/>
      <c r="C824" s="110">
        <v>27</v>
      </c>
      <c r="D824" s="12"/>
      <c r="E824" s="12"/>
      <c r="F824" s="12"/>
      <c r="G824" s="12"/>
      <c r="H824" s="12"/>
      <c r="I824" s="12"/>
      <c r="J824" s="12"/>
      <c r="K824" s="12"/>
      <c r="L824" s="12"/>
      <c r="M824" s="12"/>
      <c r="N824" s="12"/>
      <c r="O824" s="12"/>
      <c r="P824" s="55">
        <f t="shared" si="47"/>
        <v>0</v>
      </c>
    </row>
    <row r="825" spans="1:16" x14ac:dyDescent="0.25">
      <c r="A825" s="526">
        <v>319</v>
      </c>
      <c r="B825" s="529" t="s">
        <v>2285</v>
      </c>
      <c r="C825" s="110">
        <v>11</v>
      </c>
      <c r="D825" s="12"/>
      <c r="E825" s="12"/>
      <c r="F825" s="12"/>
      <c r="G825" s="12"/>
      <c r="H825" s="12"/>
      <c r="I825" s="12"/>
      <c r="J825" s="12"/>
      <c r="K825" s="12"/>
      <c r="L825" s="12"/>
      <c r="M825" s="12"/>
      <c r="N825" s="12"/>
      <c r="O825" s="12"/>
      <c r="P825" s="55">
        <f t="shared" si="47"/>
        <v>0</v>
      </c>
    </row>
    <row r="826" spans="1:16" x14ac:dyDescent="0.25">
      <c r="A826" s="527"/>
      <c r="B826" s="530"/>
      <c r="C826" s="110">
        <v>12</v>
      </c>
      <c r="D826" s="12"/>
      <c r="E826" s="12"/>
      <c r="F826" s="12"/>
      <c r="G826" s="12"/>
      <c r="H826" s="12"/>
      <c r="I826" s="12"/>
      <c r="J826" s="12"/>
      <c r="K826" s="12"/>
      <c r="L826" s="12"/>
      <c r="M826" s="12"/>
      <c r="N826" s="12"/>
      <c r="O826" s="12"/>
      <c r="P826" s="55">
        <f t="shared" si="47"/>
        <v>0</v>
      </c>
    </row>
    <row r="827" spans="1:16" x14ac:dyDescent="0.25">
      <c r="A827" s="527"/>
      <c r="B827" s="530"/>
      <c r="C827" s="110">
        <v>13</v>
      </c>
      <c r="D827" s="12"/>
      <c r="E827" s="12"/>
      <c r="F827" s="12"/>
      <c r="G827" s="12"/>
      <c r="H827" s="12"/>
      <c r="I827" s="12"/>
      <c r="J827" s="12"/>
      <c r="K827" s="12"/>
      <c r="L827" s="12"/>
      <c r="M827" s="12"/>
      <c r="N827" s="12"/>
      <c r="O827" s="12"/>
      <c r="P827" s="55">
        <f t="shared" si="47"/>
        <v>0</v>
      </c>
    </row>
    <row r="828" spans="1:16" x14ac:dyDescent="0.25">
      <c r="A828" s="527"/>
      <c r="B828" s="530"/>
      <c r="C828" s="110">
        <v>14</v>
      </c>
      <c r="D828" s="12"/>
      <c r="E828" s="12"/>
      <c r="F828" s="12"/>
      <c r="G828" s="12"/>
      <c r="H828" s="12"/>
      <c r="I828" s="12"/>
      <c r="J828" s="12"/>
      <c r="K828" s="12"/>
      <c r="L828" s="12"/>
      <c r="M828" s="12"/>
      <c r="N828" s="12"/>
      <c r="O828" s="12"/>
      <c r="P828" s="55">
        <f t="shared" si="47"/>
        <v>0</v>
      </c>
    </row>
    <row r="829" spans="1:16" x14ac:dyDescent="0.25">
      <c r="A829" s="527"/>
      <c r="B829" s="530"/>
      <c r="C829" s="110">
        <v>15</v>
      </c>
      <c r="D829" s="12"/>
      <c r="E829" s="12"/>
      <c r="F829" s="12"/>
      <c r="G829" s="12"/>
      <c r="H829" s="12"/>
      <c r="I829" s="12"/>
      <c r="J829" s="12"/>
      <c r="K829" s="12"/>
      <c r="L829" s="12"/>
      <c r="M829" s="12"/>
      <c r="N829" s="12"/>
      <c r="O829" s="12"/>
      <c r="P829" s="55">
        <f t="shared" si="47"/>
        <v>0</v>
      </c>
    </row>
    <row r="830" spans="1:16" x14ac:dyDescent="0.25">
      <c r="A830" s="527"/>
      <c r="B830" s="530"/>
      <c r="C830" s="110">
        <v>16</v>
      </c>
      <c r="D830" s="12"/>
      <c r="E830" s="12"/>
      <c r="F830" s="12"/>
      <c r="G830" s="12"/>
      <c r="H830" s="12"/>
      <c r="I830" s="12"/>
      <c r="J830" s="12"/>
      <c r="K830" s="12"/>
      <c r="L830" s="12"/>
      <c r="M830" s="12"/>
      <c r="N830" s="12"/>
      <c r="O830" s="12"/>
      <c r="P830" s="55">
        <f t="shared" si="47"/>
        <v>0</v>
      </c>
    </row>
    <row r="831" spans="1:16" x14ac:dyDescent="0.25">
      <c r="A831" s="527"/>
      <c r="B831" s="530"/>
      <c r="C831" s="110">
        <v>17</v>
      </c>
      <c r="D831" s="12"/>
      <c r="E831" s="12"/>
      <c r="F831" s="12"/>
      <c r="G831" s="12"/>
      <c r="H831" s="12"/>
      <c r="I831" s="12"/>
      <c r="J831" s="12"/>
      <c r="K831" s="12"/>
      <c r="L831" s="12"/>
      <c r="M831" s="12"/>
      <c r="N831" s="12"/>
      <c r="O831" s="12"/>
      <c r="P831" s="55">
        <f t="shared" si="47"/>
        <v>0</v>
      </c>
    </row>
    <row r="832" spans="1:16" x14ac:dyDescent="0.25">
      <c r="A832" s="527"/>
      <c r="B832" s="530"/>
      <c r="C832" s="110">
        <v>25</v>
      </c>
      <c r="D832" s="66"/>
      <c r="E832" s="66"/>
      <c r="F832" s="66"/>
      <c r="G832" s="66"/>
      <c r="H832" s="66"/>
      <c r="I832" s="66"/>
      <c r="J832" s="66"/>
      <c r="K832" s="66"/>
      <c r="L832" s="66"/>
      <c r="M832" s="66"/>
      <c r="N832" s="66"/>
      <c r="O832" s="66"/>
      <c r="P832" s="55">
        <f t="shared" si="47"/>
        <v>0</v>
      </c>
    </row>
    <row r="833" spans="1:16" x14ac:dyDescent="0.25">
      <c r="A833" s="527"/>
      <c r="B833" s="530"/>
      <c r="C833" s="110">
        <v>26</v>
      </c>
      <c r="D833" s="66"/>
      <c r="E833" s="66"/>
      <c r="F833" s="66"/>
      <c r="G833" s="66"/>
      <c r="H833" s="66"/>
      <c r="I833" s="66"/>
      <c r="J833" s="66"/>
      <c r="K833" s="66"/>
      <c r="L833" s="66"/>
      <c r="M833" s="66"/>
      <c r="N833" s="66"/>
      <c r="O833" s="66"/>
      <c r="P833" s="55">
        <f t="shared" si="47"/>
        <v>0</v>
      </c>
    </row>
    <row r="834" spans="1:16" x14ac:dyDescent="0.25">
      <c r="A834" s="528"/>
      <c r="B834" s="531"/>
      <c r="C834" s="110">
        <v>27</v>
      </c>
      <c r="D834" s="66"/>
      <c r="E834" s="66"/>
      <c r="F834" s="66"/>
      <c r="G834" s="66"/>
      <c r="H834" s="66"/>
      <c r="I834" s="66"/>
      <c r="J834" s="66"/>
      <c r="K834" s="66"/>
      <c r="L834" s="66"/>
      <c r="M834" s="66"/>
      <c r="N834" s="66"/>
      <c r="O834" s="66"/>
      <c r="P834" s="55">
        <f t="shared" si="47"/>
        <v>0</v>
      </c>
    </row>
    <row r="835" spans="1:16" x14ac:dyDescent="0.25">
      <c r="A835" s="74">
        <v>3200</v>
      </c>
      <c r="B835" s="534" t="s">
        <v>2286</v>
      </c>
      <c r="C835" s="535"/>
      <c r="D835" s="72">
        <f>SUM(D836:D925)</f>
        <v>0</v>
      </c>
      <c r="E835" s="72">
        <f t="shared" ref="E835:O835" si="48">SUM(E836:E925)</f>
        <v>0</v>
      </c>
      <c r="F835" s="72">
        <f t="shared" si="48"/>
        <v>50000</v>
      </c>
      <c r="G835" s="72">
        <f t="shared" si="48"/>
        <v>50000</v>
      </c>
      <c r="H835" s="72">
        <f t="shared" si="48"/>
        <v>50000</v>
      </c>
      <c r="I835" s="72">
        <f t="shared" si="48"/>
        <v>50000</v>
      </c>
      <c r="J835" s="72">
        <f t="shared" si="48"/>
        <v>0</v>
      </c>
      <c r="K835" s="72">
        <f t="shared" si="48"/>
        <v>0</v>
      </c>
      <c r="L835" s="72">
        <f t="shared" si="48"/>
        <v>50000</v>
      </c>
      <c r="M835" s="72">
        <f t="shared" si="48"/>
        <v>0</v>
      </c>
      <c r="N835" s="72">
        <f t="shared" si="48"/>
        <v>0</v>
      </c>
      <c r="O835" s="72">
        <f t="shared" si="48"/>
        <v>0</v>
      </c>
      <c r="P835" s="72">
        <f>SUM(P836:P925)</f>
        <v>250000</v>
      </c>
    </row>
    <row r="836" spans="1:16" x14ac:dyDescent="0.25">
      <c r="A836" s="526">
        <v>321</v>
      </c>
      <c r="B836" s="529" t="s">
        <v>2287</v>
      </c>
      <c r="C836" s="110">
        <v>11</v>
      </c>
      <c r="D836" s="12"/>
      <c r="E836" s="12"/>
      <c r="F836" s="12"/>
      <c r="G836" s="12"/>
      <c r="H836" s="12"/>
      <c r="I836" s="12"/>
      <c r="J836" s="12"/>
      <c r="K836" s="12"/>
      <c r="L836" s="12"/>
      <c r="M836" s="12"/>
      <c r="N836" s="12"/>
      <c r="O836" s="12"/>
      <c r="P836" s="55">
        <f t="shared" si="47"/>
        <v>0</v>
      </c>
    </row>
    <row r="837" spans="1:16" x14ac:dyDescent="0.25">
      <c r="A837" s="527"/>
      <c r="B837" s="530"/>
      <c r="C837" s="110">
        <v>12</v>
      </c>
      <c r="D837" s="12"/>
      <c r="E837" s="12"/>
      <c r="F837" s="12"/>
      <c r="G837" s="12"/>
      <c r="H837" s="12"/>
      <c r="I837" s="12"/>
      <c r="J837" s="12"/>
      <c r="K837" s="12"/>
      <c r="L837" s="12"/>
      <c r="M837" s="12"/>
      <c r="N837" s="12"/>
      <c r="O837" s="12"/>
      <c r="P837" s="55">
        <f t="shared" si="47"/>
        <v>0</v>
      </c>
    </row>
    <row r="838" spans="1:16" x14ac:dyDescent="0.25">
      <c r="A838" s="527"/>
      <c r="B838" s="530"/>
      <c r="C838" s="110">
        <v>13</v>
      </c>
      <c r="D838" s="12"/>
      <c r="E838" s="12"/>
      <c r="F838" s="12"/>
      <c r="G838" s="12"/>
      <c r="H838" s="12"/>
      <c r="I838" s="12"/>
      <c r="J838" s="12"/>
      <c r="K838" s="12"/>
      <c r="L838" s="12"/>
      <c r="M838" s="12"/>
      <c r="N838" s="12"/>
      <c r="O838" s="12"/>
      <c r="P838" s="55">
        <f t="shared" si="47"/>
        <v>0</v>
      </c>
    </row>
    <row r="839" spans="1:16" x14ac:dyDescent="0.25">
      <c r="A839" s="527"/>
      <c r="B839" s="530"/>
      <c r="C839" s="110">
        <v>14</v>
      </c>
      <c r="D839" s="12"/>
      <c r="E839" s="12"/>
      <c r="F839" s="12"/>
      <c r="G839" s="12"/>
      <c r="H839" s="12"/>
      <c r="I839" s="12"/>
      <c r="J839" s="12"/>
      <c r="K839" s="12"/>
      <c r="L839" s="12"/>
      <c r="M839" s="12"/>
      <c r="N839" s="12"/>
      <c r="O839" s="12"/>
      <c r="P839" s="55">
        <f t="shared" si="47"/>
        <v>0</v>
      </c>
    </row>
    <row r="840" spans="1:16" x14ac:dyDescent="0.25">
      <c r="A840" s="527"/>
      <c r="B840" s="530"/>
      <c r="C840" s="110">
        <v>15</v>
      </c>
      <c r="D840" s="12"/>
      <c r="E840" s="12"/>
      <c r="F840" s="12"/>
      <c r="G840" s="12"/>
      <c r="H840" s="12"/>
      <c r="I840" s="12"/>
      <c r="J840" s="12"/>
      <c r="K840" s="12"/>
      <c r="L840" s="12"/>
      <c r="M840" s="12"/>
      <c r="N840" s="12"/>
      <c r="O840" s="12"/>
      <c r="P840" s="55">
        <f t="shared" si="47"/>
        <v>0</v>
      </c>
    </row>
    <row r="841" spans="1:16" x14ac:dyDescent="0.25">
      <c r="A841" s="527"/>
      <c r="B841" s="530"/>
      <c r="C841" s="110">
        <v>16</v>
      </c>
      <c r="D841" s="12"/>
      <c r="E841" s="12"/>
      <c r="F841" s="12"/>
      <c r="G841" s="12"/>
      <c r="H841" s="12"/>
      <c r="I841" s="12"/>
      <c r="J841" s="12"/>
      <c r="K841" s="12"/>
      <c r="L841" s="12"/>
      <c r="M841" s="12"/>
      <c r="N841" s="12"/>
      <c r="O841" s="12"/>
      <c r="P841" s="55">
        <f t="shared" si="47"/>
        <v>0</v>
      </c>
    </row>
    <row r="842" spans="1:16" x14ac:dyDescent="0.25">
      <c r="A842" s="527"/>
      <c r="B842" s="530"/>
      <c r="C842" s="110">
        <v>17</v>
      </c>
      <c r="D842" s="12"/>
      <c r="E842" s="12"/>
      <c r="F842" s="12"/>
      <c r="G842" s="12"/>
      <c r="H842" s="12"/>
      <c r="I842" s="12"/>
      <c r="J842" s="12"/>
      <c r="K842" s="12"/>
      <c r="L842" s="12"/>
      <c r="M842" s="12"/>
      <c r="N842" s="12"/>
      <c r="O842" s="12"/>
      <c r="P842" s="55">
        <f t="shared" si="47"/>
        <v>0</v>
      </c>
    </row>
    <row r="843" spans="1:16" x14ac:dyDescent="0.25">
      <c r="A843" s="527"/>
      <c r="B843" s="530"/>
      <c r="C843" s="110">
        <v>25</v>
      </c>
      <c r="D843" s="12"/>
      <c r="E843" s="12"/>
      <c r="F843" s="12"/>
      <c r="G843" s="12"/>
      <c r="H843" s="12"/>
      <c r="I843" s="12"/>
      <c r="J843" s="12"/>
      <c r="K843" s="12"/>
      <c r="L843" s="12"/>
      <c r="M843" s="12"/>
      <c r="N843" s="12"/>
      <c r="O843" s="12"/>
      <c r="P843" s="55">
        <f t="shared" si="47"/>
        <v>0</v>
      </c>
    </row>
    <row r="844" spans="1:16" x14ac:dyDescent="0.25">
      <c r="A844" s="527"/>
      <c r="B844" s="530"/>
      <c r="C844" s="110">
        <v>26</v>
      </c>
      <c r="D844" s="12"/>
      <c r="E844" s="12"/>
      <c r="F844" s="12"/>
      <c r="G844" s="12"/>
      <c r="H844" s="12"/>
      <c r="I844" s="12"/>
      <c r="J844" s="12"/>
      <c r="K844" s="12"/>
      <c r="L844" s="12"/>
      <c r="M844" s="12"/>
      <c r="N844" s="12"/>
      <c r="O844" s="12"/>
      <c r="P844" s="55">
        <f t="shared" si="47"/>
        <v>0</v>
      </c>
    </row>
    <row r="845" spans="1:16" x14ac:dyDescent="0.25">
      <c r="A845" s="528"/>
      <c r="B845" s="531"/>
      <c r="C845" s="110">
        <v>27</v>
      </c>
      <c r="D845" s="12"/>
      <c r="E845" s="12"/>
      <c r="F845" s="12"/>
      <c r="G845" s="12"/>
      <c r="H845" s="12"/>
      <c r="I845" s="12"/>
      <c r="J845" s="12"/>
      <c r="K845" s="12"/>
      <c r="L845" s="12"/>
      <c r="M845" s="12"/>
      <c r="N845" s="12"/>
      <c r="O845" s="12"/>
      <c r="P845" s="55">
        <f t="shared" si="47"/>
        <v>0</v>
      </c>
    </row>
    <row r="846" spans="1:16" x14ac:dyDescent="0.25">
      <c r="A846" s="526">
        <v>322</v>
      </c>
      <c r="B846" s="529" t="s">
        <v>2288</v>
      </c>
      <c r="C846" s="110">
        <v>11</v>
      </c>
      <c r="D846" s="12"/>
      <c r="E846" s="12"/>
      <c r="F846" s="12"/>
      <c r="G846" s="12"/>
      <c r="H846" s="12"/>
      <c r="I846" s="12"/>
      <c r="J846" s="12"/>
      <c r="K846" s="12"/>
      <c r="L846" s="12"/>
      <c r="M846" s="12"/>
      <c r="N846" s="12"/>
      <c r="O846" s="12"/>
      <c r="P846" s="55">
        <f t="shared" si="47"/>
        <v>0</v>
      </c>
    </row>
    <row r="847" spans="1:16" x14ac:dyDescent="0.25">
      <c r="A847" s="527"/>
      <c r="B847" s="530"/>
      <c r="C847" s="110">
        <v>12</v>
      </c>
      <c r="D847" s="12"/>
      <c r="E847" s="12"/>
      <c r="F847" s="12"/>
      <c r="G847" s="12"/>
      <c r="H847" s="12"/>
      <c r="I847" s="12"/>
      <c r="J847" s="12"/>
      <c r="K847" s="12"/>
      <c r="L847" s="12"/>
      <c r="M847" s="12"/>
      <c r="N847" s="12"/>
      <c r="O847" s="12"/>
      <c r="P847" s="55">
        <f t="shared" si="47"/>
        <v>0</v>
      </c>
    </row>
    <row r="848" spans="1:16" x14ac:dyDescent="0.25">
      <c r="A848" s="527"/>
      <c r="B848" s="530"/>
      <c r="C848" s="110">
        <v>13</v>
      </c>
      <c r="D848" s="12"/>
      <c r="E848" s="12"/>
      <c r="F848" s="12"/>
      <c r="G848" s="12"/>
      <c r="H848" s="12"/>
      <c r="I848" s="12"/>
      <c r="J848" s="12"/>
      <c r="K848" s="12"/>
      <c r="L848" s="12"/>
      <c r="M848" s="12"/>
      <c r="N848" s="12"/>
      <c r="O848" s="12"/>
      <c r="P848" s="55">
        <f t="shared" si="47"/>
        <v>0</v>
      </c>
    </row>
    <row r="849" spans="1:16" x14ac:dyDescent="0.25">
      <c r="A849" s="527"/>
      <c r="B849" s="530"/>
      <c r="C849" s="110">
        <v>14</v>
      </c>
      <c r="D849" s="12"/>
      <c r="E849" s="12"/>
      <c r="F849" s="12"/>
      <c r="G849" s="12"/>
      <c r="H849" s="12"/>
      <c r="I849" s="12"/>
      <c r="J849" s="12"/>
      <c r="K849" s="12"/>
      <c r="L849" s="12"/>
      <c r="M849" s="12"/>
      <c r="N849" s="12"/>
      <c r="O849" s="12"/>
      <c r="P849" s="55">
        <f t="shared" si="47"/>
        <v>0</v>
      </c>
    </row>
    <row r="850" spans="1:16" x14ac:dyDescent="0.25">
      <c r="A850" s="527"/>
      <c r="B850" s="530"/>
      <c r="C850" s="110">
        <v>15</v>
      </c>
      <c r="D850" s="12"/>
      <c r="E850" s="12"/>
      <c r="F850" s="12"/>
      <c r="G850" s="12"/>
      <c r="H850" s="12"/>
      <c r="I850" s="12"/>
      <c r="J850" s="12"/>
      <c r="K850" s="12"/>
      <c r="L850" s="12"/>
      <c r="M850" s="12"/>
      <c r="N850" s="12"/>
      <c r="O850" s="12"/>
      <c r="P850" s="55">
        <f t="shared" si="47"/>
        <v>0</v>
      </c>
    </row>
    <row r="851" spans="1:16" x14ac:dyDescent="0.25">
      <c r="A851" s="527"/>
      <c r="B851" s="530"/>
      <c r="C851" s="110">
        <v>16</v>
      </c>
      <c r="D851" s="12"/>
      <c r="E851" s="12"/>
      <c r="F851" s="12"/>
      <c r="G851" s="12"/>
      <c r="H851" s="12"/>
      <c r="I851" s="12"/>
      <c r="J851" s="12"/>
      <c r="K851" s="12"/>
      <c r="L851" s="12"/>
      <c r="M851" s="12"/>
      <c r="N851" s="12"/>
      <c r="O851" s="12"/>
      <c r="P851" s="55">
        <f t="shared" si="47"/>
        <v>0</v>
      </c>
    </row>
    <row r="852" spans="1:16" x14ac:dyDescent="0.25">
      <c r="A852" s="527"/>
      <c r="B852" s="530"/>
      <c r="C852" s="110">
        <v>17</v>
      </c>
      <c r="D852" s="12"/>
      <c r="E852" s="12"/>
      <c r="F852" s="12"/>
      <c r="G852" s="12"/>
      <c r="H852" s="12"/>
      <c r="I852" s="12"/>
      <c r="J852" s="12"/>
      <c r="K852" s="12"/>
      <c r="L852" s="12"/>
      <c r="M852" s="12"/>
      <c r="N852" s="12"/>
      <c r="O852" s="12"/>
      <c r="P852" s="55">
        <f t="shared" si="47"/>
        <v>0</v>
      </c>
    </row>
    <row r="853" spans="1:16" x14ac:dyDescent="0.25">
      <c r="A853" s="527"/>
      <c r="B853" s="530"/>
      <c r="C853" s="110">
        <v>25</v>
      </c>
      <c r="D853" s="12"/>
      <c r="E853" s="12"/>
      <c r="F853" s="12"/>
      <c r="G853" s="12"/>
      <c r="H853" s="12"/>
      <c r="I853" s="12"/>
      <c r="J853" s="12"/>
      <c r="K853" s="12"/>
      <c r="L853" s="12"/>
      <c r="M853" s="12"/>
      <c r="N853" s="12"/>
      <c r="O853" s="12"/>
      <c r="P853" s="55">
        <f t="shared" si="47"/>
        <v>0</v>
      </c>
    </row>
    <row r="854" spans="1:16" x14ac:dyDescent="0.25">
      <c r="A854" s="527"/>
      <c r="B854" s="530"/>
      <c r="C854" s="110">
        <v>26</v>
      </c>
      <c r="D854" s="12"/>
      <c r="E854" s="12"/>
      <c r="F854" s="12"/>
      <c r="G854" s="12"/>
      <c r="H854" s="12"/>
      <c r="I854" s="12"/>
      <c r="J854" s="12"/>
      <c r="K854" s="12"/>
      <c r="L854" s="12"/>
      <c r="M854" s="12"/>
      <c r="N854" s="12"/>
      <c r="O854" s="12"/>
      <c r="P854" s="55">
        <f t="shared" si="47"/>
        <v>0</v>
      </c>
    </row>
    <row r="855" spans="1:16" x14ac:dyDescent="0.25">
      <c r="A855" s="528"/>
      <c r="B855" s="531"/>
      <c r="C855" s="110">
        <v>27</v>
      </c>
      <c r="D855" s="12"/>
      <c r="E855" s="12"/>
      <c r="F855" s="12"/>
      <c r="G855" s="12"/>
      <c r="H855" s="12"/>
      <c r="I855" s="12"/>
      <c r="J855" s="12"/>
      <c r="K855" s="12"/>
      <c r="L855" s="12"/>
      <c r="M855" s="12"/>
      <c r="N855" s="12"/>
      <c r="O855" s="12"/>
      <c r="P855" s="55">
        <f t="shared" si="47"/>
        <v>0</v>
      </c>
    </row>
    <row r="856" spans="1:16" ht="15" customHeight="1" x14ac:dyDescent="0.25">
      <c r="A856" s="526">
        <v>323</v>
      </c>
      <c r="B856" s="529" t="s">
        <v>2289</v>
      </c>
      <c r="C856" s="110">
        <v>11</v>
      </c>
      <c r="D856" s="12"/>
      <c r="E856" s="12"/>
      <c r="F856" s="12"/>
      <c r="G856" s="12"/>
      <c r="H856" s="12"/>
      <c r="I856" s="12"/>
      <c r="J856" s="12"/>
      <c r="K856" s="12"/>
      <c r="L856" s="12"/>
      <c r="M856" s="12"/>
      <c r="N856" s="12"/>
      <c r="O856" s="12"/>
      <c r="P856" s="55">
        <f t="shared" si="47"/>
        <v>0</v>
      </c>
    </row>
    <row r="857" spans="1:16" x14ac:dyDescent="0.25">
      <c r="A857" s="527"/>
      <c r="B857" s="530"/>
      <c r="C857" s="110">
        <v>12</v>
      </c>
      <c r="D857" s="12"/>
      <c r="E857" s="12"/>
      <c r="F857" s="12"/>
      <c r="G857" s="12"/>
      <c r="H857" s="12"/>
      <c r="I857" s="12"/>
      <c r="J857" s="12"/>
      <c r="K857" s="12"/>
      <c r="L857" s="12"/>
      <c r="M857" s="12"/>
      <c r="N857" s="12"/>
      <c r="O857" s="12"/>
      <c r="P857" s="55">
        <f t="shared" si="47"/>
        <v>0</v>
      </c>
    </row>
    <row r="858" spans="1:16" x14ac:dyDescent="0.25">
      <c r="A858" s="527"/>
      <c r="B858" s="530"/>
      <c r="C858" s="110">
        <v>13</v>
      </c>
      <c r="D858" s="12"/>
      <c r="E858" s="12"/>
      <c r="F858" s="12"/>
      <c r="G858" s="12"/>
      <c r="H858" s="12"/>
      <c r="I858" s="12"/>
      <c r="J858" s="12"/>
      <c r="K858" s="12"/>
      <c r="L858" s="12"/>
      <c r="M858" s="12"/>
      <c r="N858" s="12"/>
      <c r="O858" s="12"/>
      <c r="P858" s="55">
        <f t="shared" si="47"/>
        <v>0</v>
      </c>
    </row>
    <row r="859" spans="1:16" x14ac:dyDescent="0.25">
      <c r="A859" s="527"/>
      <c r="B859" s="530"/>
      <c r="C859" s="110">
        <v>14</v>
      </c>
      <c r="D859" s="12"/>
      <c r="E859" s="12"/>
      <c r="F859" s="12"/>
      <c r="G859" s="12"/>
      <c r="H859" s="12"/>
      <c r="I859" s="12"/>
      <c r="J859" s="12"/>
      <c r="K859" s="12"/>
      <c r="L859" s="12"/>
      <c r="M859" s="12"/>
      <c r="N859" s="12"/>
      <c r="O859" s="12"/>
      <c r="P859" s="55">
        <f t="shared" si="47"/>
        <v>0</v>
      </c>
    </row>
    <row r="860" spans="1:16" x14ac:dyDescent="0.25">
      <c r="A860" s="527"/>
      <c r="B860" s="530"/>
      <c r="C860" s="110">
        <v>15</v>
      </c>
      <c r="D860" s="12"/>
      <c r="E860" s="12"/>
      <c r="F860" s="12"/>
      <c r="G860" s="12"/>
      <c r="H860" s="12"/>
      <c r="I860" s="12"/>
      <c r="J860" s="12"/>
      <c r="K860" s="12"/>
      <c r="L860" s="12">
        <v>50000</v>
      </c>
      <c r="M860" s="12"/>
      <c r="N860" s="12"/>
      <c r="O860" s="12"/>
      <c r="P860" s="55">
        <f t="shared" si="47"/>
        <v>50000</v>
      </c>
    </row>
    <row r="861" spans="1:16" x14ac:dyDescent="0.25">
      <c r="A861" s="527"/>
      <c r="B861" s="530"/>
      <c r="C861" s="110">
        <v>16</v>
      </c>
      <c r="D861" s="12"/>
      <c r="E861" s="12"/>
      <c r="F861" s="12"/>
      <c r="G861" s="12"/>
      <c r="H861" s="12"/>
      <c r="I861" s="12"/>
      <c r="J861" s="12"/>
      <c r="K861" s="12"/>
      <c r="L861" s="12"/>
      <c r="M861" s="12"/>
      <c r="N861" s="12"/>
      <c r="O861" s="12"/>
      <c r="P861" s="55">
        <f t="shared" si="47"/>
        <v>0</v>
      </c>
    </row>
    <row r="862" spans="1:16" x14ac:dyDescent="0.25">
      <c r="A862" s="527"/>
      <c r="B862" s="530"/>
      <c r="C862" s="110">
        <v>17</v>
      </c>
      <c r="D862" s="12"/>
      <c r="E862" s="12"/>
      <c r="F862" s="12"/>
      <c r="G862" s="12"/>
      <c r="H862" s="12"/>
      <c r="I862" s="12"/>
      <c r="J862" s="12"/>
      <c r="K862" s="12"/>
      <c r="L862" s="12"/>
      <c r="M862" s="12"/>
      <c r="N862" s="12"/>
      <c r="O862" s="12"/>
      <c r="P862" s="55">
        <f t="shared" si="47"/>
        <v>0</v>
      </c>
    </row>
    <row r="863" spans="1:16" x14ac:dyDescent="0.25">
      <c r="A863" s="527"/>
      <c r="B863" s="530"/>
      <c r="C863" s="110">
        <v>25</v>
      </c>
      <c r="D863" s="12"/>
      <c r="E863" s="12"/>
      <c r="F863" s="12"/>
      <c r="G863" s="12"/>
      <c r="H863" s="12"/>
      <c r="I863" s="12"/>
      <c r="J863" s="12"/>
      <c r="K863" s="12"/>
      <c r="L863" s="12"/>
      <c r="M863" s="12"/>
      <c r="N863" s="12"/>
      <c r="O863" s="12"/>
      <c r="P863" s="55">
        <f t="shared" si="47"/>
        <v>0</v>
      </c>
    </row>
    <row r="864" spans="1:16" x14ac:dyDescent="0.25">
      <c r="A864" s="527"/>
      <c r="B864" s="530"/>
      <c r="C864" s="110">
        <v>26</v>
      </c>
      <c r="D864" s="12"/>
      <c r="E864" s="12"/>
      <c r="F864" s="12"/>
      <c r="G864" s="12"/>
      <c r="H864" s="12"/>
      <c r="I864" s="12"/>
      <c r="J864" s="12"/>
      <c r="K864" s="12"/>
      <c r="L864" s="12"/>
      <c r="M864" s="12"/>
      <c r="N864" s="12"/>
      <c r="O864" s="12"/>
      <c r="P864" s="55">
        <f t="shared" si="47"/>
        <v>0</v>
      </c>
    </row>
    <row r="865" spans="1:16" x14ac:dyDescent="0.25">
      <c r="A865" s="528"/>
      <c r="B865" s="531"/>
      <c r="C865" s="110">
        <v>27</v>
      </c>
      <c r="D865" s="12"/>
      <c r="E865" s="12"/>
      <c r="F865" s="12"/>
      <c r="G865" s="12"/>
      <c r="H865" s="12"/>
      <c r="I865" s="12"/>
      <c r="J865" s="12"/>
      <c r="K865" s="12"/>
      <c r="L865" s="12"/>
      <c r="M865" s="12"/>
      <c r="N865" s="12"/>
      <c r="O865" s="12"/>
      <c r="P865" s="55">
        <f t="shared" si="47"/>
        <v>0</v>
      </c>
    </row>
    <row r="866" spans="1:16" x14ac:dyDescent="0.25">
      <c r="A866" s="526">
        <v>324</v>
      </c>
      <c r="B866" s="529" t="s">
        <v>2290</v>
      </c>
      <c r="C866" s="110">
        <v>11</v>
      </c>
      <c r="D866" s="12"/>
      <c r="E866" s="12"/>
      <c r="F866" s="12"/>
      <c r="G866" s="12"/>
      <c r="H866" s="12"/>
      <c r="I866" s="12"/>
      <c r="J866" s="12"/>
      <c r="K866" s="12"/>
      <c r="L866" s="12"/>
      <c r="M866" s="12"/>
      <c r="N866" s="12"/>
      <c r="O866" s="12"/>
      <c r="P866" s="55">
        <f t="shared" si="47"/>
        <v>0</v>
      </c>
    </row>
    <row r="867" spans="1:16" x14ac:dyDescent="0.25">
      <c r="A867" s="527"/>
      <c r="B867" s="530"/>
      <c r="C867" s="110">
        <v>12</v>
      </c>
      <c r="D867" s="12"/>
      <c r="E867" s="12"/>
      <c r="F867" s="12"/>
      <c r="G867" s="12"/>
      <c r="H867" s="12"/>
      <c r="I867" s="12"/>
      <c r="J867" s="12"/>
      <c r="K867" s="12"/>
      <c r="L867" s="12"/>
      <c r="M867" s="12"/>
      <c r="N867" s="12"/>
      <c r="O867" s="12"/>
      <c r="P867" s="55">
        <f t="shared" si="47"/>
        <v>0</v>
      </c>
    </row>
    <row r="868" spans="1:16" x14ac:dyDescent="0.25">
      <c r="A868" s="527"/>
      <c r="B868" s="530"/>
      <c r="C868" s="110">
        <v>13</v>
      </c>
      <c r="D868" s="12"/>
      <c r="E868" s="12"/>
      <c r="F868" s="12"/>
      <c r="G868" s="12"/>
      <c r="H868" s="12"/>
      <c r="I868" s="12"/>
      <c r="J868" s="12"/>
      <c r="K868" s="12"/>
      <c r="L868" s="12"/>
      <c r="M868" s="12"/>
      <c r="N868" s="12"/>
      <c r="O868" s="12"/>
      <c r="P868" s="55">
        <f t="shared" si="47"/>
        <v>0</v>
      </c>
    </row>
    <row r="869" spans="1:16" x14ac:dyDescent="0.25">
      <c r="A869" s="527"/>
      <c r="B869" s="530"/>
      <c r="C869" s="110">
        <v>14</v>
      </c>
      <c r="D869" s="12"/>
      <c r="E869" s="12"/>
      <c r="F869" s="12"/>
      <c r="G869" s="12"/>
      <c r="H869" s="12"/>
      <c r="I869" s="12"/>
      <c r="J869" s="12"/>
      <c r="K869" s="12"/>
      <c r="L869" s="12"/>
      <c r="M869" s="12"/>
      <c r="N869" s="12"/>
      <c r="O869" s="12"/>
      <c r="P869" s="55">
        <f t="shared" si="47"/>
        <v>0</v>
      </c>
    </row>
    <row r="870" spans="1:16" x14ac:dyDescent="0.25">
      <c r="A870" s="527"/>
      <c r="B870" s="530"/>
      <c r="C870" s="110">
        <v>15</v>
      </c>
      <c r="D870" s="12"/>
      <c r="E870" s="12"/>
      <c r="F870" s="12"/>
      <c r="G870" s="12"/>
      <c r="H870" s="12"/>
      <c r="I870" s="12"/>
      <c r="J870" s="12"/>
      <c r="K870" s="12"/>
      <c r="L870" s="12"/>
      <c r="M870" s="12"/>
      <c r="N870" s="12"/>
      <c r="O870" s="12"/>
      <c r="P870" s="55">
        <f t="shared" si="47"/>
        <v>0</v>
      </c>
    </row>
    <row r="871" spans="1:16" x14ac:dyDescent="0.25">
      <c r="A871" s="527"/>
      <c r="B871" s="530"/>
      <c r="C871" s="110">
        <v>16</v>
      </c>
      <c r="D871" s="12"/>
      <c r="E871" s="12"/>
      <c r="F871" s="12"/>
      <c r="G871" s="12"/>
      <c r="H871" s="12"/>
      <c r="I871" s="12"/>
      <c r="J871" s="12"/>
      <c r="K871" s="12"/>
      <c r="L871" s="12"/>
      <c r="M871" s="12"/>
      <c r="N871" s="12"/>
      <c r="O871" s="12"/>
      <c r="P871" s="55">
        <f t="shared" si="47"/>
        <v>0</v>
      </c>
    </row>
    <row r="872" spans="1:16" x14ac:dyDescent="0.25">
      <c r="A872" s="527"/>
      <c r="B872" s="530"/>
      <c r="C872" s="110">
        <v>17</v>
      </c>
      <c r="D872" s="12"/>
      <c r="E872" s="12"/>
      <c r="F872" s="12"/>
      <c r="G872" s="12"/>
      <c r="H872" s="12"/>
      <c r="I872" s="12"/>
      <c r="J872" s="12"/>
      <c r="K872" s="12"/>
      <c r="L872" s="12"/>
      <c r="M872" s="12"/>
      <c r="N872" s="12"/>
      <c r="O872" s="12"/>
      <c r="P872" s="55">
        <f t="shared" si="47"/>
        <v>0</v>
      </c>
    </row>
    <row r="873" spans="1:16" x14ac:dyDescent="0.25">
      <c r="A873" s="527"/>
      <c r="B873" s="530"/>
      <c r="C873" s="110">
        <v>25</v>
      </c>
      <c r="D873" s="12"/>
      <c r="E873" s="12"/>
      <c r="F873" s="12"/>
      <c r="G873" s="12"/>
      <c r="H873" s="12"/>
      <c r="I873" s="12"/>
      <c r="J873" s="12"/>
      <c r="K873" s="12"/>
      <c r="L873" s="12"/>
      <c r="M873" s="12"/>
      <c r="N873" s="12"/>
      <c r="O873" s="12"/>
      <c r="P873" s="55">
        <f t="shared" si="47"/>
        <v>0</v>
      </c>
    </row>
    <row r="874" spans="1:16" x14ac:dyDescent="0.25">
      <c r="A874" s="527"/>
      <c r="B874" s="530"/>
      <c r="C874" s="110">
        <v>26</v>
      </c>
      <c r="D874" s="12"/>
      <c r="E874" s="12"/>
      <c r="F874" s="12"/>
      <c r="G874" s="12"/>
      <c r="H874" s="12"/>
      <c r="I874" s="12"/>
      <c r="J874" s="12"/>
      <c r="K874" s="12"/>
      <c r="L874" s="12"/>
      <c r="M874" s="12"/>
      <c r="N874" s="12"/>
      <c r="O874" s="12"/>
      <c r="P874" s="55">
        <f t="shared" si="47"/>
        <v>0</v>
      </c>
    </row>
    <row r="875" spans="1:16" x14ac:dyDescent="0.25">
      <c r="A875" s="528"/>
      <c r="B875" s="531"/>
      <c r="C875" s="110">
        <v>27</v>
      </c>
      <c r="D875" s="12"/>
      <c r="E875" s="12"/>
      <c r="F875" s="12"/>
      <c r="G875" s="12"/>
      <c r="H875" s="12"/>
      <c r="I875" s="12"/>
      <c r="J875" s="12"/>
      <c r="K875" s="12"/>
      <c r="L875" s="12"/>
      <c r="M875" s="12"/>
      <c r="N875" s="12"/>
      <c r="O875" s="12"/>
      <c r="P875" s="55">
        <f t="shared" si="47"/>
        <v>0</v>
      </c>
    </row>
    <row r="876" spans="1:16" x14ac:dyDescent="0.25">
      <c r="A876" s="526">
        <v>325</v>
      </c>
      <c r="B876" s="529" t="s">
        <v>2291</v>
      </c>
      <c r="C876" s="110">
        <v>11</v>
      </c>
      <c r="D876" s="12"/>
      <c r="E876" s="12"/>
      <c r="F876" s="12"/>
      <c r="G876" s="12"/>
      <c r="H876" s="12"/>
      <c r="I876" s="12"/>
      <c r="J876" s="12"/>
      <c r="K876" s="12"/>
      <c r="L876" s="12"/>
      <c r="M876" s="12"/>
      <c r="N876" s="12"/>
      <c r="O876" s="12"/>
      <c r="P876" s="55">
        <f t="shared" si="47"/>
        <v>0</v>
      </c>
    </row>
    <row r="877" spans="1:16" x14ac:dyDescent="0.25">
      <c r="A877" s="527"/>
      <c r="B877" s="530"/>
      <c r="C877" s="110">
        <v>12</v>
      </c>
      <c r="D877" s="12"/>
      <c r="E877" s="12"/>
      <c r="F877" s="12"/>
      <c r="G877" s="12"/>
      <c r="H877" s="12"/>
      <c r="I877" s="12"/>
      <c r="J877" s="12"/>
      <c r="K877" s="12"/>
      <c r="L877" s="12"/>
      <c r="M877" s="12"/>
      <c r="N877" s="12"/>
      <c r="O877" s="12"/>
      <c r="P877" s="55">
        <f t="shared" si="47"/>
        <v>0</v>
      </c>
    </row>
    <row r="878" spans="1:16" x14ac:dyDescent="0.25">
      <c r="A878" s="527"/>
      <c r="B878" s="530"/>
      <c r="C878" s="110">
        <v>13</v>
      </c>
      <c r="D878" s="12"/>
      <c r="E878" s="12"/>
      <c r="F878" s="12"/>
      <c r="G878" s="12"/>
      <c r="H878" s="12"/>
      <c r="I878" s="12"/>
      <c r="J878" s="12"/>
      <c r="K878" s="12"/>
      <c r="L878" s="12"/>
      <c r="M878" s="12"/>
      <c r="N878" s="12"/>
      <c r="O878" s="12"/>
      <c r="P878" s="55">
        <f t="shared" si="47"/>
        <v>0</v>
      </c>
    </row>
    <row r="879" spans="1:16" x14ac:dyDescent="0.25">
      <c r="A879" s="527"/>
      <c r="B879" s="530"/>
      <c r="C879" s="110">
        <v>14</v>
      </c>
      <c r="D879" s="12"/>
      <c r="E879" s="12"/>
      <c r="F879" s="12"/>
      <c r="G879" s="12"/>
      <c r="H879" s="12"/>
      <c r="I879" s="12"/>
      <c r="J879" s="12"/>
      <c r="K879" s="12"/>
      <c r="L879" s="12"/>
      <c r="M879" s="12"/>
      <c r="N879" s="12"/>
      <c r="O879" s="12"/>
      <c r="P879" s="55">
        <f t="shared" si="47"/>
        <v>0</v>
      </c>
    </row>
    <row r="880" spans="1:16" x14ac:dyDescent="0.25">
      <c r="A880" s="527"/>
      <c r="B880" s="530"/>
      <c r="C880" s="110">
        <v>15</v>
      </c>
      <c r="D880" s="12"/>
      <c r="E880" s="12"/>
      <c r="F880" s="12"/>
      <c r="G880" s="12"/>
      <c r="H880" s="12"/>
      <c r="I880" s="12"/>
      <c r="J880" s="12"/>
      <c r="K880" s="12"/>
      <c r="L880" s="12"/>
      <c r="M880" s="12"/>
      <c r="N880" s="12"/>
      <c r="O880" s="12"/>
      <c r="P880" s="55">
        <f t="shared" si="47"/>
        <v>0</v>
      </c>
    </row>
    <row r="881" spans="1:16" x14ac:dyDescent="0.25">
      <c r="A881" s="527"/>
      <c r="B881" s="530"/>
      <c r="C881" s="110">
        <v>16</v>
      </c>
      <c r="D881" s="12"/>
      <c r="E881" s="12"/>
      <c r="F881" s="12"/>
      <c r="G881" s="12"/>
      <c r="H881" s="12"/>
      <c r="I881" s="12"/>
      <c r="J881" s="12"/>
      <c r="K881" s="12"/>
      <c r="L881" s="12"/>
      <c r="M881" s="12"/>
      <c r="N881" s="12"/>
      <c r="O881" s="12"/>
      <c r="P881" s="55">
        <f t="shared" si="47"/>
        <v>0</v>
      </c>
    </row>
    <row r="882" spans="1:16" x14ac:dyDescent="0.25">
      <c r="A882" s="527"/>
      <c r="B882" s="530"/>
      <c r="C882" s="110">
        <v>17</v>
      </c>
      <c r="D882" s="12"/>
      <c r="E882" s="12"/>
      <c r="F882" s="12"/>
      <c r="G882" s="12"/>
      <c r="H882" s="12"/>
      <c r="I882" s="12"/>
      <c r="J882" s="12"/>
      <c r="K882" s="12"/>
      <c r="L882" s="12"/>
      <c r="M882" s="12"/>
      <c r="N882" s="12"/>
      <c r="O882" s="12"/>
      <c r="P882" s="55">
        <f t="shared" si="47"/>
        <v>0</v>
      </c>
    </row>
    <row r="883" spans="1:16" x14ac:dyDescent="0.25">
      <c r="A883" s="527"/>
      <c r="B883" s="530"/>
      <c r="C883" s="110">
        <v>25</v>
      </c>
      <c r="D883" s="12"/>
      <c r="E883" s="12"/>
      <c r="F883" s="12"/>
      <c r="G883" s="12"/>
      <c r="H883" s="12"/>
      <c r="I883" s="12"/>
      <c r="J883" s="12"/>
      <c r="K883" s="12"/>
      <c r="L883" s="12"/>
      <c r="M883" s="12"/>
      <c r="N883" s="12"/>
      <c r="O883" s="12"/>
      <c r="P883" s="55">
        <f t="shared" si="47"/>
        <v>0</v>
      </c>
    </row>
    <row r="884" spans="1:16" x14ac:dyDescent="0.25">
      <c r="A884" s="527"/>
      <c r="B884" s="530"/>
      <c r="C884" s="110">
        <v>26</v>
      </c>
      <c r="D884" s="12"/>
      <c r="E884" s="12"/>
      <c r="F884" s="12"/>
      <c r="G884" s="12"/>
      <c r="H884" s="12"/>
      <c r="I884" s="12"/>
      <c r="J884" s="12"/>
      <c r="K884" s="12"/>
      <c r="L884" s="12"/>
      <c r="M884" s="12"/>
      <c r="N884" s="12"/>
      <c r="O884" s="12"/>
      <c r="P884" s="55">
        <f t="shared" si="47"/>
        <v>0</v>
      </c>
    </row>
    <row r="885" spans="1:16" x14ac:dyDescent="0.25">
      <c r="A885" s="528"/>
      <c r="B885" s="531"/>
      <c r="C885" s="110">
        <v>27</v>
      </c>
      <c r="D885" s="12"/>
      <c r="E885" s="12"/>
      <c r="F885" s="12"/>
      <c r="G885" s="12"/>
      <c r="H885" s="12"/>
      <c r="I885" s="12"/>
      <c r="J885" s="12"/>
      <c r="K885" s="12"/>
      <c r="L885" s="12"/>
      <c r="M885" s="12"/>
      <c r="N885" s="12"/>
      <c r="O885" s="12"/>
      <c r="P885" s="55">
        <f t="shared" si="47"/>
        <v>0</v>
      </c>
    </row>
    <row r="886" spans="1:16" x14ac:dyDescent="0.25">
      <c r="A886" s="526">
        <v>326</v>
      </c>
      <c r="B886" s="529" t="s">
        <v>2292</v>
      </c>
      <c r="C886" s="110">
        <v>11</v>
      </c>
      <c r="D886" s="12"/>
      <c r="E886" s="12"/>
      <c r="F886" s="12"/>
      <c r="G886" s="12"/>
      <c r="H886" s="12"/>
      <c r="I886" s="12"/>
      <c r="J886" s="12"/>
      <c r="K886" s="12"/>
      <c r="L886" s="12"/>
      <c r="M886" s="12"/>
      <c r="N886" s="12"/>
      <c r="O886" s="12"/>
      <c r="P886" s="55">
        <f t="shared" si="47"/>
        <v>0</v>
      </c>
    </row>
    <row r="887" spans="1:16" x14ac:dyDescent="0.25">
      <c r="A887" s="527"/>
      <c r="B887" s="530"/>
      <c r="C887" s="110">
        <v>12</v>
      </c>
      <c r="D887" s="12"/>
      <c r="E887" s="12"/>
      <c r="F887" s="12"/>
      <c r="G887" s="12"/>
      <c r="H887" s="12"/>
      <c r="I887" s="12"/>
      <c r="J887" s="12"/>
      <c r="K887" s="12"/>
      <c r="L887" s="12"/>
      <c r="M887" s="12"/>
      <c r="N887" s="12"/>
      <c r="O887" s="12"/>
      <c r="P887" s="55">
        <f t="shared" si="47"/>
        <v>0</v>
      </c>
    </row>
    <row r="888" spans="1:16" x14ac:dyDescent="0.25">
      <c r="A888" s="527"/>
      <c r="B888" s="530"/>
      <c r="C888" s="110">
        <v>13</v>
      </c>
      <c r="D888" s="12"/>
      <c r="E888" s="12"/>
      <c r="F888" s="12"/>
      <c r="G888" s="12"/>
      <c r="H888" s="12"/>
      <c r="I888" s="12"/>
      <c r="J888" s="12"/>
      <c r="K888" s="12"/>
      <c r="L888" s="12"/>
      <c r="M888" s="12"/>
      <c r="N888" s="12"/>
      <c r="O888" s="12"/>
      <c r="P888" s="55">
        <f t="shared" si="47"/>
        <v>0</v>
      </c>
    </row>
    <row r="889" spans="1:16" x14ac:dyDescent="0.25">
      <c r="A889" s="527"/>
      <c r="B889" s="530"/>
      <c r="C889" s="110">
        <v>14</v>
      </c>
      <c r="D889" s="12"/>
      <c r="E889" s="12"/>
      <c r="F889" s="12"/>
      <c r="G889" s="12"/>
      <c r="H889" s="12"/>
      <c r="I889" s="12"/>
      <c r="J889" s="12"/>
      <c r="K889" s="12"/>
      <c r="L889" s="12"/>
      <c r="M889" s="12"/>
      <c r="N889" s="12"/>
      <c r="O889" s="12"/>
      <c r="P889" s="55">
        <f t="shared" si="47"/>
        <v>0</v>
      </c>
    </row>
    <row r="890" spans="1:16" x14ac:dyDescent="0.25">
      <c r="A890" s="527"/>
      <c r="B890" s="530"/>
      <c r="C890" s="110">
        <v>15</v>
      </c>
      <c r="D890" s="12"/>
      <c r="E890" s="12"/>
      <c r="F890" s="12">
        <v>50000</v>
      </c>
      <c r="G890" s="12">
        <v>50000</v>
      </c>
      <c r="H890" s="12">
        <v>50000</v>
      </c>
      <c r="I890" s="12">
        <v>50000</v>
      </c>
      <c r="J890" s="12"/>
      <c r="K890" s="12"/>
      <c r="L890" s="12"/>
      <c r="M890" s="12"/>
      <c r="N890" s="12"/>
      <c r="O890" s="12"/>
      <c r="P890" s="55">
        <f t="shared" si="47"/>
        <v>200000</v>
      </c>
    </row>
    <row r="891" spans="1:16" x14ac:dyDescent="0.25">
      <c r="A891" s="527"/>
      <c r="B891" s="530"/>
      <c r="C891" s="110">
        <v>16</v>
      </c>
      <c r="D891" s="12"/>
      <c r="E891" s="12"/>
      <c r="F891" s="12"/>
      <c r="G891" s="12"/>
      <c r="H891" s="12"/>
      <c r="I891" s="12"/>
      <c r="J891" s="12"/>
      <c r="K891" s="12"/>
      <c r="L891" s="12"/>
      <c r="M891" s="12"/>
      <c r="N891" s="12"/>
      <c r="O891" s="12"/>
      <c r="P891" s="55">
        <f t="shared" si="47"/>
        <v>0</v>
      </c>
    </row>
    <row r="892" spans="1:16" x14ac:dyDescent="0.25">
      <c r="A892" s="527"/>
      <c r="B892" s="530"/>
      <c r="C892" s="110">
        <v>17</v>
      </c>
      <c r="D892" s="12"/>
      <c r="E892" s="12"/>
      <c r="F892" s="12"/>
      <c r="G892" s="12"/>
      <c r="H892" s="12"/>
      <c r="I892" s="12"/>
      <c r="J892" s="12"/>
      <c r="K892" s="12"/>
      <c r="L892" s="12"/>
      <c r="M892" s="12"/>
      <c r="N892" s="12"/>
      <c r="O892" s="12"/>
      <c r="P892" s="55">
        <f t="shared" si="47"/>
        <v>0</v>
      </c>
    </row>
    <row r="893" spans="1:16" x14ac:dyDescent="0.25">
      <c r="A893" s="527"/>
      <c r="B893" s="530"/>
      <c r="C893" s="110">
        <v>25</v>
      </c>
      <c r="D893" s="12"/>
      <c r="E893" s="12"/>
      <c r="F893" s="12"/>
      <c r="G893" s="12"/>
      <c r="H893" s="12"/>
      <c r="I893" s="12"/>
      <c r="J893" s="12"/>
      <c r="K893" s="12"/>
      <c r="L893" s="12"/>
      <c r="M893" s="12"/>
      <c r="N893" s="12"/>
      <c r="O893" s="12"/>
      <c r="P893" s="55">
        <f t="shared" si="47"/>
        <v>0</v>
      </c>
    </row>
    <row r="894" spans="1:16" x14ac:dyDescent="0.25">
      <c r="A894" s="527"/>
      <c r="B894" s="530"/>
      <c r="C894" s="110">
        <v>26</v>
      </c>
      <c r="D894" s="12"/>
      <c r="E894" s="12"/>
      <c r="F894" s="12"/>
      <c r="G894" s="12"/>
      <c r="H894" s="12"/>
      <c r="I894" s="12"/>
      <c r="J894" s="12"/>
      <c r="K894" s="12"/>
      <c r="L894" s="12"/>
      <c r="M894" s="12"/>
      <c r="N894" s="12"/>
      <c r="O894" s="12"/>
      <c r="P894" s="55">
        <f t="shared" si="47"/>
        <v>0</v>
      </c>
    </row>
    <row r="895" spans="1:16" x14ac:dyDescent="0.25">
      <c r="A895" s="528"/>
      <c r="B895" s="531"/>
      <c r="C895" s="110">
        <v>27</v>
      </c>
      <c r="D895" s="12"/>
      <c r="E895" s="12"/>
      <c r="F895" s="12"/>
      <c r="G895" s="12"/>
      <c r="H895" s="12"/>
      <c r="I895" s="12"/>
      <c r="J895" s="12"/>
      <c r="K895" s="12"/>
      <c r="L895" s="12"/>
      <c r="M895" s="12"/>
      <c r="N895" s="12"/>
      <c r="O895" s="12"/>
      <c r="P895" s="55">
        <f t="shared" si="47"/>
        <v>0</v>
      </c>
    </row>
    <row r="896" spans="1:16" x14ac:dyDescent="0.25">
      <c r="A896" s="526">
        <v>327</v>
      </c>
      <c r="B896" s="529" t="s">
        <v>2293</v>
      </c>
      <c r="C896" s="110">
        <v>11</v>
      </c>
      <c r="D896" s="12"/>
      <c r="E896" s="12"/>
      <c r="F896" s="12"/>
      <c r="G896" s="12"/>
      <c r="H896" s="12"/>
      <c r="I896" s="12"/>
      <c r="J896" s="12"/>
      <c r="K896" s="12"/>
      <c r="L896" s="12"/>
      <c r="M896" s="12"/>
      <c r="N896" s="12"/>
      <c r="O896" s="12"/>
      <c r="P896" s="55">
        <f t="shared" si="47"/>
        <v>0</v>
      </c>
    </row>
    <row r="897" spans="1:16" x14ac:dyDescent="0.25">
      <c r="A897" s="527"/>
      <c r="B897" s="530"/>
      <c r="C897" s="110">
        <v>12</v>
      </c>
      <c r="D897" s="12"/>
      <c r="E897" s="12"/>
      <c r="F897" s="12"/>
      <c r="G897" s="12"/>
      <c r="H897" s="12"/>
      <c r="I897" s="12"/>
      <c r="J897" s="12"/>
      <c r="K897" s="12"/>
      <c r="L897" s="12"/>
      <c r="M897" s="12"/>
      <c r="N897" s="12"/>
      <c r="O897" s="12"/>
      <c r="P897" s="55">
        <f t="shared" si="47"/>
        <v>0</v>
      </c>
    </row>
    <row r="898" spans="1:16" x14ac:dyDescent="0.25">
      <c r="A898" s="527"/>
      <c r="B898" s="530"/>
      <c r="C898" s="110">
        <v>13</v>
      </c>
      <c r="D898" s="12"/>
      <c r="E898" s="12"/>
      <c r="F898" s="12"/>
      <c r="G898" s="12"/>
      <c r="H898" s="12"/>
      <c r="I898" s="12"/>
      <c r="J898" s="12"/>
      <c r="K898" s="12"/>
      <c r="L898" s="12"/>
      <c r="M898" s="12"/>
      <c r="N898" s="12"/>
      <c r="O898" s="12"/>
      <c r="P898" s="55">
        <f t="shared" si="47"/>
        <v>0</v>
      </c>
    </row>
    <row r="899" spans="1:16" x14ac:dyDescent="0.25">
      <c r="A899" s="527"/>
      <c r="B899" s="530"/>
      <c r="C899" s="110">
        <v>14</v>
      </c>
      <c r="D899" s="12"/>
      <c r="E899" s="12"/>
      <c r="F899" s="12"/>
      <c r="G899" s="12"/>
      <c r="H899" s="12"/>
      <c r="I899" s="12"/>
      <c r="J899" s="12"/>
      <c r="K899" s="12"/>
      <c r="L899" s="12"/>
      <c r="M899" s="12"/>
      <c r="N899" s="12"/>
      <c r="O899" s="12"/>
      <c r="P899" s="55">
        <f t="shared" si="47"/>
        <v>0</v>
      </c>
    </row>
    <row r="900" spans="1:16" x14ac:dyDescent="0.25">
      <c r="A900" s="527"/>
      <c r="B900" s="530"/>
      <c r="C900" s="110">
        <v>15</v>
      </c>
      <c r="D900" s="12"/>
      <c r="E900" s="12"/>
      <c r="F900" s="12"/>
      <c r="G900" s="12"/>
      <c r="H900" s="12"/>
      <c r="I900" s="12"/>
      <c r="J900" s="12"/>
      <c r="K900" s="12"/>
      <c r="L900" s="12"/>
      <c r="M900" s="12"/>
      <c r="N900" s="12"/>
      <c r="O900" s="12"/>
      <c r="P900" s="55">
        <f t="shared" si="47"/>
        <v>0</v>
      </c>
    </row>
    <row r="901" spans="1:16" x14ac:dyDescent="0.25">
      <c r="A901" s="527"/>
      <c r="B901" s="530"/>
      <c r="C901" s="110">
        <v>16</v>
      </c>
      <c r="D901" s="12"/>
      <c r="E901" s="12"/>
      <c r="F901" s="12"/>
      <c r="G901" s="12"/>
      <c r="H901" s="12"/>
      <c r="I901" s="12"/>
      <c r="J901" s="12"/>
      <c r="K901" s="12"/>
      <c r="L901" s="12"/>
      <c r="M901" s="12"/>
      <c r="N901" s="12"/>
      <c r="O901" s="12"/>
      <c r="P901" s="55">
        <f t="shared" si="47"/>
        <v>0</v>
      </c>
    </row>
    <row r="902" spans="1:16" x14ac:dyDescent="0.25">
      <c r="A902" s="527"/>
      <c r="B902" s="530"/>
      <c r="C902" s="110">
        <v>17</v>
      </c>
      <c r="D902" s="12"/>
      <c r="E902" s="12"/>
      <c r="F902" s="12"/>
      <c r="G902" s="12"/>
      <c r="H902" s="12"/>
      <c r="I902" s="12"/>
      <c r="J902" s="12"/>
      <c r="K902" s="12"/>
      <c r="L902" s="12"/>
      <c r="M902" s="12"/>
      <c r="N902" s="12"/>
      <c r="O902" s="12"/>
      <c r="P902" s="55">
        <f t="shared" si="47"/>
        <v>0</v>
      </c>
    </row>
    <row r="903" spans="1:16" x14ac:dyDescent="0.25">
      <c r="A903" s="527"/>
      <c r="B903" s="530"/>
      <c r="C903" s="110">
        <v>25</v>
      </c>
      <c r="D903" s="12"/>
      <c r="E903" s="12"/>
      <c r="F903" s="12"/>
      <c r="G903" s="12"/>
      <c r="H903" s="12"/>
      <c r="I903" s="12"/>
      <c r="J903" s="12"/>
      <c r="K903" s="12"/>
      <c r="L903" s="12"/>
      <c r="M903" s="12"/>
      <c r="N903" s="12"/>
      <c r="O903" s="12"/>
      <c r="P903" s="55">
        <f t="shared" si="47"/>
        <v>0</v>
      </c>
    </row>
    <row r="904" spans="1:16" x14ac:dyDescent="0.25">
      <c r="A904" s="527"/>
      <c r="B904" s="530"/>
      <c r="C904" s="110">
        <v>26</v>
      </c>
      <c r="D904" s="12"/>
      <c r="E904" s="12"/>
      <c r="F904" s="12"/>
      <c r="G904" s="12"/>
      <c r="H904" s="12"/>
      <c r="I904" s="12"/>
      <c r="J904" s="12"/>
      <c r="K904" s="12"/>
      <c r="L904" s="12"/>
      <c r="M904" s="12"/>
      <c r="N904" s="12"/>
      <c r="O904" s="12"/>
      <c r="P904" s="55">
        <f t="shared" si="47"/>
        <v>0</v>
      </c>
    </row>
    <row r="905" spans="1:16" x14ac:dyDescent="0.25">
      <c r="A905" s="528"/>
      <c r="B905" s="531"/>
      <c r="C905" s="110">
        <v>27</v>
      </c>
      <c r="D905" s="12"/>
      <c r="E905" s="12"/>
      <c r="F905" s="12"/>
      <c r="G905" s="12"/>
      <c r="H905" s="12"/>
      <c r="I905" s="12"/>
      <c r="J905" s="12"/>
      <c r="K905" s="12"/>
      <c r="L905" s="12"/>
      <c r="M905" s="12"/>
      <c r="N905" s="12"/>
      <c r="O905" s="12"/>
      <c r="P905" s="55">
        <f t="shared" si="47"/>
        <v>0</v>
      </c>
    </row>
    <row r="906" spans="1:16" x14ac:dyDescent="0.25">
      <c r="A906" s="526">
        <v>328</v>
      </c>
      <c r="B906" s="529" t="s">
        <v>2294</v>
      </c>
      <c r="C906" s="110">
        <v>11</v>
      </c>
      <c r="D906" s="12"/>
      <c r="E906" s="12"/>
      <c r="F906" s="12"/>
      <c r="G906" s="12"/>
      <c r="H906" s="12"/>
      <c r="I906" s="12"/>
      <c r="J906" s="12"/>
      <c r="K906" s="12"/>
      <c r="L906" s="12"/>
      <c r="M906" s="12"/>
      <c r="N906" s="12"/>
      <c r="O906" s="12"/>
      <c r="P906" s="55">
        <f t="shared" si="47"/>
        <v>0</v>
      </c>
    </row>
    <row r="907" spans="1:16" x14ac:dyDescent="0.25">
      <c r="A907" s="527"/>
      <c r="B907" s="530"/>
      <c r="C907" s="110">
        <v>12</v>
      </c>
      <c r="D907" s="12"/>
      <c r="E907" s="12"/>
      <c r="F907" s="12"/>
      <c r="G907" s="12"/>
      <c r="H907" s="12"/>
      <c r="I907" s="12"/>
      <c r="J907" s="12"/>
      <c r="K907" s="12"/>
      <c r="L907" s="12"/>
      <c r="M907" s="12"/>
      <c r="N907" s="12"/>
      <c r="O907" s="12"/>
      <c r="P907" s="55">
        <f t="shared" si="47"/>
        <v>0</v>
      </c>
    </row>
    <row r="908" spans="1:16" x14ac:dyDescent="0.25">
      <c r="A908" s="527"/>
      <c r="B908" s="530"/>
      <c r="C908" s="110">
        <v>13</v>
      </c>
      <c r="D908" s="12"/>
      <c r="E908" s="12"/>
      <c r="F908" s="12"/>
      <c r="G908" s="12"/>
      <c r="H908" s="12"/>
      <c r="I908" s="12"/>
      <c r="J908" s="12"/>
      <c r="K908" s="12"/>
      <c r="L908" s="12"/>
      <c r="M908" s="12"/>
      <c r="N908" s="12"/>
      <c r="O908" s="12"/>
      <c r="P908" s="55">
        <f t="shared" si="47"/>
        <v>0</v>
      </c>
    </row>
    <row r="909" spans="1:16" x14ac:dyDescent="0.25">
      <c r="A909" s="527"/>
      <c r="B909" s="530"/>
      <c r="C909" s="110">
        <v>14</v>
      </c>
      <c r="D909" s="12"/>
      <c r="E909" s="12"/>
      <c r="F909" s="12"/>
      <c r="G909" s="12"/>
      <c r="H909" s="12"/>
      <c r="I909" s="12"/>
      <c r="J909" s="12"/>
      <c r="K909" s="12"/>
      <c r="L909" s="12"/>
      <c r="M909" s="12"/>
      <c r="N909" s="12"/>
      <c r="O909" s="12"/>
      <c r="P909" s="55">
        <f t="shared" si="47"/>
        <v>0</v>
      </c>
    </row>
    <row r="910" spans="1:16" x14ac:dyDescent="0.25">
      <c r="A910" s="527"/>
      <c r="B910" s="530"/>
      <c r="C910" s="110">
        <v>15</v>
      </c>
      <c r="D910" s="12"/>
      <c r="E910" s="12"/>
      <c r="F910" s="12"/>
      <c r="G910" s="12"/>
      <c r="H910" s="12"/>
      <c r="I910" s="12"/>
      <c r="J910" s="12"/>
      <c r="K910" s="12"/>
      <c r="L910" s="12"/>
      <c r="M910" s="12"/>
      <c r="N910" s="12"/>
      <c r="O910" s="12"/>
      <c r="P910" s="55">
        <f t="shared" si="47"/>
        <v>0</v>
      </c>
    </row>
    <row r="911" spans="1:16" x14ac:dyDescent="0.25">
      <c r="A911" s="527"/>
      <c r="B911" s="530"/>
      <c r="C911" s="110">
        <v>16</v>
      </c>
      <c r="D911" s="12"/>
      <c r="E911" s="12"/>
      <c r="F911" s="12"/>
      <c r="G911" s="12"/>
      <c r="H911" s="12"/>
      <c r="I911" s="12"/>
      <c r="J911" s="12"/>
      <c r="K911" s="12"/>
      <c r="L911" s="12"/>
      <c r="M911" s="12"/>
      <c r="N911" s="12"/>
      <c r="O911" s="12"/>
      <c r="P911" s="55">
        <f t="shared" si="47"/>
        <v>0</v>
      </c>
    </row>
    <row r="912" spans="1:16" x14ac:dyDescent="0.25">
      <c r="A912" s="527"/>
      <c r="B912" s="530"/>
      <c r="C912" s="110">
        <v>17</v>
      </c>
      <c r="D912" s="12"/>
      <c r="E912" s="12"/>
      <c r="F912" s="12"/>
      <c r="G912" s="12"/>
      <c r="H912" s="12"/>
      <c r="I912" s="12"/>
      <c r="J912" s="12"/>
      <c r="K912" s="12"/>
      <c r="L912" s="12"/>
      <c r="M912" s="12"/>
      <c r="N912" s="12"/>
      <c r="O912" s="12"/>
      <c r="P912" s="55">
        <f t="shared" si="47"/>
        <v>0</v>
      </c>
    </row>
    <row r="913" spans="1:16" x14ac:dyDescent="0.25">
      <c r="A913" s="527"/>
      <c r="B913" s="530"/>
      <c r="C913" s="110">
        <v>25</v>
      </c>
      <c r="D913" s="12"/>
      <c r="E913" s="12"/>
      <c r="F913" s="12"/>
      <c r="G913" s="12"/>
      <c r="H913" s="12"/>
      <c r="I913" s="12"/>
      <c r="J913" s="12"/>
      <c r="K913" s="12"/>
      <c r="L913" s="12"/>
      <c r="M913" s="12"/>
      <c r="N913" s="12"/>
      <c r="O913" s="12"/>
      <c r="P913" s="55">
        <f t="shared" si="47"/>
        <v>0</v>
      </c>
    </row>
    <row r="914" spans="1:16" x14ac:dyDescent="0.25">
      <c r="A914" s="527"/>
      <c r="B914" s="530"/>
      <c r="C914" s="110">
        <v>26</v>
      </c>
      <c r="D914" s="12"/>
      <c r="E914" s="12"/>
      <c r="F914" s="12"/>
      <c r="G914" s="12"/>
      <c r="H914" s="12"/>
      <c r="I914" s="12"/>
      <c r="J914" s="12"/>
      <c r="K914" s="12"/>
      <c r="L914" s="12"/>
      <c r="M914" s="12"/>
      <c r="N914" s="12"/>
      <c r="O914" s="12"/>
      <c r="P914" s="55">
        <f t="shared" si="47"/>
        <v>0</v>
      </c>
    </row>
    <row r="915" spans="1:16" x14ac:dyDescent="0.25">
      <c r="A915" s="528"/>
      <c r="B915" s="531"/>
      <c r="C915" s="110">
        <v>27</v>
      </c>
      <c r="D915" s="12"/>
      <c r="E915" s="12"/>
      <c r="F915" s="12"/>
      <c r="G915" s="12"/>
      <c r="H915" s="12"/>
      <c r="I915" s="12"/>
      <c r="J915" s="12"/>
      <c r="K915" s="12"/>
      <c r="L915" s="12"/>
      <c r="M915" s="12"/>
      <c r="N915" s="12"/>
      <c r="O915" s="12"/>
      <c r="P915" s="55">
        <f t="shared" si="47"/>
        <v>0</v>
      </c>
    </row>
    <row r="916" spans="1:16" x14ac:dyDescent="0.25">
      <c r="A916" s="526">
        <v>329</v>
      </c>
      <c r="B916" s="529" t="s">
        <v>2295</v>
      </c>
      <c r="C916" s="110">
        <v>11</v>
      </c>
      <c r="D916" s="12"/>
      <c r="E916" s="12"/>
      <c r="F916" s="12"/>
      <c r="G916" s="12"/>
      <c r="H916" s="12"/>
      <c r="I916" s="12"/>
      <c r="J916" s="12"/>
      <c r="K916" s="12"/>
      <c r="L916" s="12"/>
      <c r="M916" s="12"/>
      <c r="N916" s="12"/>
      <c r="O916" s="12"/>
      <c r="P916" s="55">
        <f t="shared" si="47"/>
        <v>0</v>
      </c>
    </row>
    <row r="917" spans="1:16" x14ac:dyDescent="0.25">
      <c r="A917" s="527"/>
      <c r="B917" s="530"/>
      <c r="C917" s="110">
        <v>12</v>
      </c>
      <c r="D917" s="12"/>
      <c r="E917" s="12"/>
      <c r="F917" s="12"/>
      <c r="G917" s="12"/>
      <c r="H917" s="12"/>
      <c r="I917" s="12"/>
      <c r="J917" s="12"/>
      <c r="K917" s="12"/>
      <c r="L917" s="12"/>
      <c r="M917" s="12"/>
      <c r="N917" s="12"/>
      <c r="O917" s="12"/>
      <c r="P917" s="55">
        <f t="shared" si="47"/>
        <v>0</v>
      </c>
    </row>
    <row r="918" spans="1:16" x14ac:dyDescent="0.25">
      <c r="A918" s="527"/>
      <c r="B918" s="530"/>
      <c r="C918" s="110">
        <v>13</v>
      </c>
      <c r="D918" s="12"/>
      <c r="E918" s="12"/>
      <c r="F918" s="12"/>
      <c r="G918" s="12"/>
      <c r="H918" s="12"/>
      <c r="I918" s="12"/>
      <c r="J918" s="12"/>
      <c r="K918" s="12"/>
      <c r="L918" s="12"/>
      <c r="M918" s="12"/>
      <c r="N918" s="12"/>
      <c r="O918" s="12"/>
      <c r="P918" s="55">
        <f t="shared" ref="P918:P925" si="49">SUM(D918:O918)</f>
        <v>0</v>
      </c>
    </row>
    <row r="919" spans="1:16" x14ac:dyDescent="0.25">
      <c r="A919" s="527"/>
      <c r="B919" s="530"/>
      <c r="C919" s="110">
        <v>14</v>
      </c>
      <c r="D919" s="12"/>
      <c r="E919" s="12"/>
      <c r="F919" s="12"/>
      <c r="G919" s="12"/>
      <c r="H919" s="12"/>
      <c r="I919" s="12"/>
      <c r="J919" s="12"/>
      <c r="K919" s="12"/>
      <c r="L919" s="12"/>
      <c r="M919" s="12"/>
      <c r="N919" s="12"/>
      <c r="O919" s="12"/>
      <c r="P919" s="55">
        <f t="shared" si="49"/>
        <v>0</v>
      </c>
    </row>
    <row r="920" spans="1:16" x14ac:dyDescent="0.25">
      <c r="A920" s="527"/>
      <c r="B920" s="530"/>
      <c r="C920" s="110">
        <v>15</v>
      </c>
      <c r="D920" s="12"/>
      <c r="E920" s="12"/>
      <c r="F920" s="12"/>
      <c r="G920" s="12"/>
      <c r="H920" s="12"/>
      <c r="I920" s="12"/>
      <c r="J920" s="12"/>
      <c r="K920" s="12"/>
      <c r="L920" s="12"/>
      <c r="M920" s="12"/>
      <c r="N920" s="12"/>
      <c r="O920" s="12"/>
      <c r="P920" s="55">
        <f t="shared" si="49"/>
        <v>0</v>
      </c>
    </row>
    <row r="921" spans="1:16" x14ac:dyDescent="0.25">
      <c r="A921" s="527"/>
      <c r="B921" s="530"/>
      <c r="C921" s="110">
        <v>16</v>
      </c>
      <c r="D921" s="12"/>
      <c r="E921" s="12"/>
      <c r="F921" s="12"/>
      <c r="G921" s="12"/>
      <c r="H921" s="12"/>
      <c r="I921" s="12"/>
      <c r="J921" s="12"/>
      <c r="K921" s="12"/>
      <c r="L921" s="12"/>
      <c r="M921" s="12"/>
      <c r="N921" s="12"/>
      <c r="O921" s="12"/>
      <c r="P921" s="55">
        <f t="shared" si="49"/>
        <v>0</v>
      </c>
    </row>
    <row r="922" spans="1:16" x14ac:dyDescent="0.25">
      <c r="A922" s="527"/>
      <c r="B922" s="530"/>
      <c r="C922" s="110">
        <v>17</v>
      </c>
      <c r="D922" s="12"/>
      <c r="E922" s="12"/>
      <c r="F922" s="12"/>
      <c r="G922" s="12"/>
      <c r="H922" s="12"/>
      <c r="I922" s="12"/>
      <c r="J922" s="12"/>
      <c r="K922" s="12"/>
      <c r="L922" s="12"/>
      <c r="M922" s="12"/>
      <c r="N922" s="12"/>
      <c r="O922" s="12"/>
      <c r="P922" s="55">
        <f t="shared" si="49"/>
        <v>0</v>
      </c>
    </row>
    <row r="923" spans="1:16" x14ac:dyDescent="0.25">
      <c r="A923" s="527"/>
      <c r="B923" s="530"/>
      <c r="C923" s="110">
        <v>25</v>
      </c>
      <c r="D923" s="66"/>
      <c r="E923" s="66"/>
      <c r="F923" s="66"/>
      <c r="G923" s="66"/>
      <c r="H923" s="66"/>
      <c r="I923" s="66"/>
      <c r="J923" s="66"/>
      <c r="K923" s="66"/>
      <c r="L923" s="66"/>
      <c r="M923" s="66"/>
      <c r="N923" s="66"/>
      <c r="O923" s="66"/>
      <c r="P923" s="55">
        <f t="shared" si="49"/>
        <v>0</v>
      </c>
    </row>
    <row r="924" spans="1:16" x14ac:dyDescent="0.25">
      <c r="A924" s="527"/>
      <c r="B924" s="530"/>
      <c r="C924" s="110">
        <v>26</v>
      </c>
      <c r="D924" s="66"/>
      <c r="E924" s="66"/>
      <c r="F924" s="66"/>
      <c r="G924" s="66"/>
      <c r="H924" s="66"/>
      <c r="I924" s="66"/>
      <c r="J924" s="66"/>
      <c r="K924" s="66"/>
      <c r="L924" s="66"/>
      <c r="M924" s="66"/>
      <c r="N924" s="66"/>
      <c r="O924" s="66"/>
      <c r="P924" s="55">
        <f t="shared" si="49"/>
        <v>0</v>
      </c>
    </row>
    <row r="925" spans="1:16" x14ac:dyDescent="0.25">
      <c r="A925" s="528"/>
      <c r="B925" s="531"/>
      <c r="C925" s="110">
        <v>27</v>
      </c>
      <c r="D925" s="66"/>
      <c r="E925" s="66"/>
      <c r="F925" s="66"/>
      <c r="G925" s="66"/>
      <c r="H925" s="66"/>
      <c r="I925" s="66"/>
      <c r="J925" s="66"/>
      <c r="K925" s="66"/>
      <c r="L925" s="66"/>
      <c r="M925" s="66"/>
      <c r="N925" s="66"/>
      <c r="O925" s="66"/>
      <c r="P925" s="55">
        <f t="shared" si="49"/>
        <v>0</v>
      </c>
    </row>
    <row r="926" spans="1:16" x14ac:dyDescent="0.25">
      <c r="A926" s="74">
        <v>3300</v>
      </c>
      <c r="B926" s="534" t="s">
        <v>2296</v>
      </c>
      <c r="C926" s="535"/>
      <c r="D926" s="72">
        <f>SUM(D927:D1016)</f>
        <v>125000</v>
      </c>
      <c r="E926" s="72">
        <f t="shared" ref="E926:O926" si="50">SUM(E927:E1016)</f>
        <v>125000</v>
      </c>
      <c r="F926" s="72">
        <f t="shared" si="50"/>
        <v>125000</v>
      </c>
      <c r="G926" s="72">
        <f t="shared" si="50"/>
        <v>125000</v>
      </c>
      <c r="H926" s="72">
        <f t="shared" si="50"/>
        <v>125000</v>
      </c>
      <c r="I926" s="72">
        <f t="shared" si="50"/>
        <v>125000</v>
      </c>
      <c r="J926" s="72">
        <f t="shared" si="50"/>
        <v>125000</v>
      </c>
      <c r="K926" s="72">
        <f t="shared" si="50"/>
        <v>125000</v>
      </c>
      <c r="L926" s="72">
        <f t="shared" si="50"/>
        <v>125000</v>
      </c>
      <c r="M926" s="72">
        <f t="shared" si="50"/>
        <v>125000</v>
      </c>
      <c r="N926" s="72">
        <f t="shared" si="50"/>
        <v>125000</v>
      </c>
      <c r="O926" s="72">
        <f t="shared" si="50"/>
        <v>40000</v>
      </c>
      <c r="P926" s="72">
        <f>SUM(P927:P1016)</f>
        <v>1415000</v>
      </c>
    </row>
    <row r="927" spans="1:16" x14ac:dyDescent="0.25">
      <c r="A927" s="526">
        <v>331</v>
      </c>
      <c r="B927" s="529" t="s">
        <v>2297</v>
      </c>
      <c r="C927" s="110">
        <v>11</v>
      </c>
      <c r="D927" s="12"/>
      <c r="E927" s="12"/>
      <c r="F927" s="12"/>
      <c r="G927" s="12"/>
      <c r="H927" s="12"/>
      <c r="I927" s="12"/>
      <c r="J927" s="12"/>
      <c r="K927" s="12"/>
      <c r="L927" s="12"/>
      <c r="M927" s="12"/>
      <c r="N927" s="12"/>
      <c r="O927" s="12"/>
      <c r="P927" s="55">
        <f t="shared" ref="P927:P1014" si="51">SUM(D927:O927)</f>
        <v>0</v>
      </c>
    </row>
    <row r="928" spans="1:16" x14ac:dyDescent="0.25">
      <c r="A928" s="527"/>
      <c r="B928" s="530"/>
      <c r="C928" s="110">
        <v>12</v>
      </c>
      <c r="D928" s="12"/>
      <c r="E928" s="12"/>
      <c r="F928" s="12"/>
      <c r="G928" s="12"/>
      <c r="H928" s="12"/>
      <c r="I928" s="12"/>
      <c r="J928" s="12"/>
      <c r="K928" s="12"/>
      <c r="L928" s="12"/>
      <c r="M928" s="12"/>
      <c r="N928" s="12"/>
      <c r="O928" s="12"/>
      <c r="P928" s="55">
        <f t="shared" si="51"/>
        <v>0</v>
      </c>
    </row>
    <row r="929" spans="1:16" x14ac:dyDescent="0.25">
      <c r="A929" s="527"/>
      <c r="B929" s="530"/>
      <c r="C929" s="110">
        <v>13</v>
      </c>
      <c r="D929" s="12"/>
      <c r="E929" s="12"/>
      <c r="F929" s="12"/>
      <c r="G929" s="12"/>
      <c r="H929" s="12"/>
      <c r="I929" s="12"/>
      <c r="J929" s="12"/>
      <c r="K929" s="12"/>
      <c r="L929" s="12"/>
      <c r="M929" s="12"/>
      <c r="N929" s="12"/>
      <c r="O929" s="12"/>
      <c r="P929" s="55">
        <f t="shared" si="51"/>
        <v>0</v>
      </c>
    </row>
    <row r="930" spans="1:16" x14ac:dyDescent="0.25">
      <c r="A930" s="527"/>
      <c r="B930" s="530"/>
      <c r="C930" s="110">
        <v>14</v>
      </c>
      <c r="D930" s="12"/>
      <c r="E930" s="12"/>
      <c r="F930" s="12"/>
      <c r="G930" s="12"/>
      <c r="H930" s="12"/>
      <c r="I930" s="12"/>
      <c r="J930" s="12"/>
      <c r="K930" s="12"/>
      <c r="L930" s="12"/>
      <c r="M930" s="12"/>
      <c r="N930" s="12"/>
      <c r="O930" s="12"/>
      <c r="P930" s="55">
        <f t="shared" si="51"/>
        <v>0</v>
      </c>
    </row>
    <row r="931" spans="1:16" x14ac:dyDescent="0.25">
      <c r="A931" s="527"/>
      <c r="B931" s="530"/>
      <c r="C931" s="110">
        <v>15</v>
      </c>
      <c r="D931" s="12"/>
      <c r="E931" s="12"/>
      <c r="F931" s="12"/>
      <c r="G931" s="12"/>
      <c r="H931" s="12"/>
      <c r="I931" s="12"/>
      <c r="J931" s="12"/>
      <c r="K931" s="12"/>
      <c r="L931" s="12"/>
      <c r="M931" s="12"/>
      <c r="N931" s="12"/>
      <c r="O931" s="12"/>
      <c r="P931" s="55">
        <f t="shared" si="51"/>
        <v>0</v>
      </c>
    </row>
    <row r="932" spans="1:16" x14ac:dyDescent="0.25">
      <c r="A932" s="527"/>
      <c r="B932" s="530"/>
      <c r="C932" s="110">
        <v>16</v>
      </c>
      <c r="D932" s="12"/>
      <c r="E932" s="12"/>
      <c r="F932" s="12"/>
      <c r="G932" s="12"/>
      <c r="H932" s="12"/>
      <c r="I932" s="12"/>
      <c r="J932" s="12"/>
      <c r="K932" s="12"/>
      <c r="L932" s="12"/>
      <c r="M932" s="12"/>
      <c r="N932" s="12"/>
      <c r="O932" s="12"/>
      <c r="P932" s="55">
        <f t="shared" si="51"/>
        <v>0</v>
      </c>
    </row>
    <row r="933" spans="1:16" x14ac:dyDescent="0.25">
      <c r="A933" s="527"/>
      <c r="B933" s="530"/>
      <c r="C933" s="110">
        <v>17</v>
      </c>
      <c r="D933" s="12"/>
      <c r="E933" s="12"/>
      <c r="F933" s="12"/>
      <c r="G933" s="12"/>
      <c r="H933" s="12"/>
      <c r="I933" s="12"/>
      <c r="J933" s="12"/>
      <c r="K933" s="12"/>
      <c r="L933" s="12"/>
      <c r="M933" s="12"/>
      <c r="N933" s="12"/>
      <c r="O933" s="12"/>
      <c r="P933" s="55">
        <f t="shared" si="51"/>
        <v>0</v>
      </c>
    </row>
    <row r="934" spans="1:16" x14ac:dyDescent="0.25">
      <c r="A934" s="527"/>
      <c r="B934" s="530"/>
      <c r="C934" s="110">
        <v>25</v>
      </c>
      <c r="D934" s="12"/>
      <c r="E934" s="12"/>
      <c r="F934" s="12"/>
      <c r="G934" s="12"/>
      <c r="H934" s="12"/>
      <c r="I934" s="12"/>
      <c r="J934" s="12"/>
      <c r="K934" s="12"/>
      <c r="L934" s="12"/>
      <c r="M934" s="12"/>
      <c r="N934" s="12"/>
      <c r="O934" s="12"/>
      <c r="P934" s="55">
        <f t="shared" si="51"/>
        <v>0</v>
      </c>
    </row>
    <row r="935" spans="1:16" x14ac:dyDescent="0.25">
      <c r="A935" s="527"/>
      <c r="B935" s="530"/>
      <c r="C935" s="110">
        <v>26</v>
      </c>
      <c r="D935" s="12"/>
      <c r="E935" s="12"/>
      <c r="F935" s="12"/>
      <c r="G935" s="12"/>
      <c r="H935" s="12"/>
      <c r="I935" s="12"/>
      <c r="J935" s="12"/>
      <c r="K935" s="12"/>
      <c r="L935" s="12"/>
      <c r="M935" s="12"/>
      <c r="N935" s="12"/>
      <c r="O935" s="12"/>
      <c r="P935" s="55">
        <f t="shared" si="51"/>
        <v>0</v>
      </c>
    </row>
    <row r="936" spans="1:16" x14ac:dyDescent="0.25">
      <c r="A936" s="528"/>
      <c r="B936" s="531"/>
      <c r="C936" s="110">
        <v>27</v>
      </c>
      <c r="D936" s="12"/>
      <c r="E936" s="12"/>
      <c r="F936" s="12"/>
      <c r="G936" s="12"/>
      <c r="H936" s="12"/>
      <c r="I936" s="12"/>
      <c r="J936" s="12"/>
      <c r="K936" s="12"/>
      <c r="L936" s="12"/>
      <c r="M936" s="12"/>
      <c r="N936" s="12"/>
      <c r="O936" s="12"/>
      <c r="P936" s="55">
        <f t="shared" si="51"/>
        <v>0</v>
      </c>
    </row>
    <row r="937" spans="1:16" x14ac:dyDescent="0.25">
      <c r="A937" s="526">
        <v>332</v>
      </c>
      <c r="B937" s="529" t="s">
        <v>2298</v>
      </c>
      <c r="C937" s="110">
        <v>11</v>
      </c>
      <c r="D937" s="12"/>
      <c r="E937" s="12"/>
      <c r="F937" s="12"/>
      <c r="G937" s="12"/>
      <c r="H937" s="12"/>
      <c r="I937" s="12"/>
      <c r="J937" s="12"/>
      <c r="K937" s="12"/>
      <c r="L937" s="12"/>
      <c r="M937" s="12"/>
      <c r="N937" s="12"/>
      <c r="O937" s="12"/>
      <c r="P937" s="55">
        <f t="shared" si="51"/>
        <v>0</v>
      </c>
    </row>
    <row r="938" spans="1:16" x14ac:dyDescent="0.25">
      <c r="A938" s="527"/>
      <c r="B938" s="530"/>
      <c r="C938" s="110">
        <v>12</v>
      </c>
      <c r="D938" s="12"/>
      <c r="E938" s="12"/>
      <c r="F938" s="12"/>
      <c r="G938" s="12"/>
      <c r="H938" s="12"/>
      <c r="I938" s="12"/>
      <c r="J938" s="12"/>
      <c r="K938" s="12"/>
      <c r="L938" s="12"/>
      <c r="M938" s="12"/>
      <c r="N938" s="12"/>
      <c r="O938" s="12"/>
      <c r="P938" s="55">
        <f t="shared" si="51"/>
        <v>0</v>
      </c>
    </row>
    <row r="939" spans="1:16" x14ac:dyDescent="0.25">
      <c r="A939" s="527"/>
      <c r="B939" s="530"/>
      <c r="C939" s="110">
        <v>13</v>
      </c>
      <c r="D939" s="12"/>
      <c r="E939" s="12"/>
      <c r="F939" s="12"/>
      <c r="G939" s="12"/>
      <c r="H939" s="12"/>
      <c r="I939" s="12"/>
      <c r="J939" s="12"/>
      <c r="K939" s="12"/>
      <c r="L939" s="12"/>
      <c r="M939" s="12"/>
      <c r="N939" s="12"/>
      <c r="O939" s="12"/>
      <c r="P939" s="55">
        <f t="shared" si="51"/>
        <v>0</v>
      </c>
    </row>
    <row r="940" spans="1:16" x14ac:dyDescent="0.25">
      <c r="A940" s="527"/>
      <c r="B940" s="530"/>
      <c r="C940" s="110">
        <v>14</v>
      </c>
      <c r="D940" s="12"/>
      <c r="E940" s="12"/>
      <c r="F940" s="12"/>
      <c r="G940" s="12"/>
      <c r="H940" s="12"/>
      <c r="I940" s="12"/>
      <c r="J940" s="12"/>
      <c r="K940" s="12"/>
      <c r="L940" s="12"/>
      <c r="M940" s="12"/>
      <c r="N940" s="12"/>
      <c r="O940" s="12"/>
      <c r="P940" s="55">
        <f t="shared" si="51"/>
        <v>0</v>
      </c>
    </row>
    <row r="941" spans="1:16" x14ac:dyDescent="0.25">
      <c r="A941" s="527"/>
      <c r="B941" s="530"/>
      <c r="C941" s="110">
        <v>15</v>
      </c>
      <c r="D941" s="12"/>
      <c r="E941" s="12"/>
      <c r="F941" s="12"/>
      <c r="G941" s="12"/>
      <c r="H941" s="12"/>
      <c r="I941" s="12"/>
      <c r="J941" s="12"/>
      <c r="K941" s="12"/>
      <c r="L941" s="12"/>
      <c r="M941" s="12"/>
      <c r="N941" s="12"/>
      <c r="O941" s="12"/>
      <c r="P941" s="55">
        <f t="shared" si="51"/>
        <v>0</v>
      </c>
    </row>
    <row r="942" spans="1:16" x14ac:dyDescent="0.25">
      <c r="A942" s="527"/>
      <c r="B942" s="530"/>
      <c r="C942" s="110">
        <v>16</v>
      </c>
      <c r="D942" s="12"/>
      <c r="E942" s="12"/>
      <c r="F942" s="12"/>
      <c r="G942" s="12"/>
      <c r="H942" s="12"/>
      <c r="I942" s="12"/>
      <c r="J942" s="12"/>
      <c r="K942" s="12"/>
      <c r="L942" s="12"/>
      <c r="M942" s="12"/>
      <c r="N942" s="12"/>
      <c r="O942" s="12"/>
      <c r="P942" s="55">
        <f t="shared" si="51"/>
        <v>0</v>
      </c>
    </row>
    <row r="943" spans="1:16" x14ac:dyDescent="0.25">
      <c r="A943" s="527"/>
      <c r="B943" s="530"/>
      <c r="C943" s="110">
        <v>17</v>
      </c>
      <c r="D943" s="12"/>
      <c r="E943" s="12"/>
      <c r="F943" s="12"/>
      <c r="G943" s="12"/>
      <c r="H943" s="12"/>
      <c r="I943" s="12"/>
      <c r="J943" s="12"/>
      <c r="K943" s="12"/>
      <c r="L943" s="12"/>
      <c r="M943" s="12"/>
      <c r="N943" s="12"/>
      <c r="O943" s="12"/>
      <c r="P943" s="55">
        <f t="shared" si="51"/>
        <v>0</v>
      </c>
    </row>
    <row r="944" spans="1:16" x14ac:dyDescent="0.25">
      <c r="A944" s="527"/>
      <c r="B944" s="530"/>
      <c r="C944" s="110">
        <v>25</v>
      </c>
      <c r="D944" s="12"/>
      <c r="E944" s="12"/>
      <c r="F944" s="12"/>
      <c r="G944" s="12"/>
      <c r="H944" s="12"/>
      <c r="I944" s="12"/>
      <c r="J944" s="12"/>
      <c r="K944" s="12"/>
      <c r="L944" s="12"/>
      <c r="M944" s="12"/>
      <c r="N944" s="12"/>
      <c r="O944" s="12"/>
      <c r="P944" s="55">
        <f t="shared" si="51"/>
        <v>0</v>
      </c>
    </row>
    <row r="945" spans="1:16" x14ac:dyDescent="0.25">
      <c r="A945" s="527"/>
      <c r="B945" s="530"/>
      <c r="C945" s="110">
        <v>26</v>
      </c>
      <c r="D945" s="12"/>
      <c r="E945" s="12"/>
      <c r="F945" s="12"/>
      <c r="G945" s="12"/>
      <c r="H945" s="12"/>
      <c r="I945" s="12"/>
      <c r="J945" s="12"/>
      <c r="K945" s="12"/>
      <c r="L945" s="12"/>
      <c r="M945" s="12"/>
      <c r="N945" s="12"/>
      <c r="O945" s="12"/>
      <c r="P945" s="55">
        <f t="shared" si="51"/>
        <v>0</v>
      </c>
    </row>
    <row r="946" spans="1:16" x14ac:dyDescent="0.25">
      <c r="A946" s="528"/>
      <c r="B946" s="531"/>
      <c r="C946" s="110">
        <v>27</v>
      </c>
      <c r="D946" s="12"/>
      <c r="E946" s="12"/>
      <c r="F946" s="12"/>
      <c r="G946" s="12"/>
      <c r="H946" s="12"/>
      <c r="I946" s="12"/>
      <c r="J946" s="12"/>
      <c r="K946" s="12"/>
      <c r="L946" s="12"/>
      <c r="M946" s="12"/>
      <c r="N946" s="12"/>
      <c r="O946" s="12"/>
      <c r="P946" s="55">
        <f t="shared" si="51"/>
        <v>0</v>
      </c>
    </row>
    <row r="947" spans="1:16" ht="15" customHeight="1" x14ac:dyDescent="0.25">
      <c r="A947" s="526">
        <v>333</v>
      </c>
      <c r="B947" s="529" t="s">
        <v>2299</v>
      </c>
      <c r="C947" s="110">
        <v>11</v>
      </c>
      <c r="D947" s="12"/>
      <c r="E947" s="12"/>
      <c r="F947" s="12"/>
      <c r="G947" s="12"/>
      <c r="H947" s="12"/>
      <c r="I947" s="12"/>
      <c r="J947" s="12"/>
      <c r="K947" s="12"/>
      <c r="L947" s="12"/>
      <c r="M947" s="12"/>
      <c r="N947" s="12"/>
      <c r="O947" s="12"/>
      <c r="P947" s="55">
        <f t="shared" si="51"/>
        <v>0</v>
      </c>
    </row>
    <row r="948" spans="1:16" x14ac:dyDescent="0.25">
      <c r="A948" s="527"/>
      <c r="B948" s="530"/>
      <c r="C948" s="110">
        <v>12</v>
      </c>
      <c r="D948" s="12"/>
      <c r="E948" s="12"/>
      <c r="F948" s="12"/>
      <c r="G948" s="12"/>
      <c r="H948" s="12"/>
      <c r="I948" s="12"/>
      <c r="J948" s="12"/>
      <c r="K948" s="12"/>
      <c r="L948" s="12"/>
      <c r="M948" s="12"/>
      <c r="N948" s="12"/>
      <c r="O948" s="12"/>
      <c r="P948" s="55">
        <f t="shared" si="51"/>
        <v>0</v>
      </c>
    </row>
    <row r="949" spans="1:16" x14ac:dyDescent="0.25">
      <c r="A949" s="527"/>
      <c r="B949" s="530"/>
      <c r="C949" s="110">
        <v>13</v>
      </c>
      <c r="D949" s="12"/>
      <c r="E949" s="12"/>
      <c r="F949" s="12"/>
      <c r="G949" s="12"/>
      <c r="H949" s="12"/>
      <c r="I949" s="12"/>
      <c r="J949" s="12"/>
      <c r="K949" s="12"/>
      <c r="L949" s="12"/>
      <c r="M949" s="12"/>
      <c r="N949" s="12"/>
      <c r="O949" s="12"/>
      <c r="P949" s="55">
        <f t="shared" si="51"/>
        <v>0</v>
      </c>
    </row>
    <row r="950" spans="1:16" x14ac:dyDescent="0.25">
      <c r="A950" s="527"/>
      <c r="B950" s="530"/>
      <c r="C950" s="110">
        <v>14</v>
      </c>
      <c r="D950" s="12"/>
      <c r="E950" s="12"/>
      <c r="F950" s="12"/>
      <c r="G950" s="12"/>
      <c r="H950" s="12"/>
      <c r="I950" s="12"/>
      <c r="J950" s="12"/>
      <c r="K950" s="12"/>
      <c r="L950" s="12"/>
      <c r="M950" s="12"/>
      <c r="N950" s="12"/>
      <c r="O950" s="12"/>
      <c r="P950" s="55">
        <f t="shared" si="51"/>
        <v>0</v>
      </c>
    </row>
    <row r="951" spans="1:16" x14ac:dyDescent="0.25">
      <c r="A951" s="527"/>
      <c r="B951" s="530"/>
      <c r="C951" s="110">
        <v>15</v>
      </c>
      <c r="D951" s="12"/>
      <c r="E951" s="12"/>
      <c r="F951" s="12"/>
      <c r="G951" s="12"/>
      <c r="H951" s="12"/>
      <c r="I951" s="12"/>
      <c r="J951" s="12"/>
      <c r="K951" s="12"/>
      <c r="L951" s="12"/>
      <c r="M951" s="12"/>
      <c r="N951" s="12"/>
      <c r="O951" s="12"/>
      <c r="P951" s="55">
        <f t="shared" si="51"/>
        <v>0</v>
      </c>
    </row>
    <row r="952" spans="1:16" x14ac:dyDescent="0.25">
      <c r="A952" s="527"/>
      <c r="B952" s="530"/>
      <c r="C952" s="110">
        <v>16</v>
      </c>
      <c r="D952" s="12"/>
      <c r="E952" s="12"/>
      <c r="F952" s="12"/>
      <c r="G952" s="12"/>
      <c r="H952" s="12"/>
      <c r="I952" s="12"/>
      <c r="J952" s="12"/>
      <c r="K952" s="12"/>
      <c r="L952" s="12"/>
      <c r="M952" s="12"/>
      <c r="N952" s="12"/>
      <c r="O952" s="12"/>
      <c r="P952" s="55">
        <f t="shared" si="51"/>
        <v>0</v>
      </c>
    </row>
    <row r="953" spans="1:16" x14ac:dyDescent="0.25">
      <c r="A953" s="527"/>
      <c r="B953" s="530"/>
      <c r="C953" s="110">
        <v>17</v>
      </c>
      <c r="D953" s="12"/>
      <c r="E953" s="12"/>
      <c r="F953" s="12"/>
      <c r="G953" s="12"/>
      <c r="H953" s="12"/>
      <c r="I953" s="12"/>
      <c r="J953" s="12"/>
      <c r="K953" s="12"/>
      <c r="L953" s="12"/>
      <c r="M953" s="12"/>
      <c r="N953" s="12"/>
      <c r="O953" s="12"/>
      <c r="P953" s="55">
        <f t="shared" si="51"/>
        <v>0</v>
      </c>
    </row>
    <row r="954" spans="1:16" x14ac:dyDescent="0.25">
      <c r="A954" s="527"/>
      <c r="B954" s="530"/>
      <c r="C954" s="110">
        <v>25</v>
      </c>
      <c r="D954" s="12"/>
      <c r="E954" s="12"/>
      <c r="F954" s="12"/>
      <c r="G954" s="12"/>
      <c r="H954" s="12"/>
      <c r="I954" s="12"/>
      <c r="J954" s="12"/>
      <c r="K954" s="12"/>
      <c r="L954" s="12"/>
      <c r="M954" s="12"/>
      <c r="N954" s="12"/>
      <c r="O954" s="12"/>
      <c r="P954" s="55">
        <f t="shared" si="51"/>
        <v>0</v>
      </c>
    </row>
    <row r="955" spans="1:16" x14ac:dyDescent="0.25">
      <c r="A955" s="527"/>
      <c r="B955" s="530"/>
      <c r="C955" s="110">
        <v>26</v>
      </c>
      <c r="D955" s="12"/>
      <c r="E955" s="12"/>
      <c r="F955" s="12"/>
      <c r="G955" s="12"/>
      <c r="H955" s="12"/>
      <c r="I955" s="12"/>
      <c r="J955" s="12"/>
      <c r="K955" s="12"/>
      <c r="L955" s="12"/>
      <c r="M955" s="12"/>
      <c r="N955" s="12"/>
      <c r="O955" s="12"/>
      <c r="P955" s="55">
        <f t="shared" si="51"/>
        <v>0</v>
      </c>
    </row>
    <row r="956" spans="1:16" x14ac:dyDescent="0.25">
      <c r="A956" s="528"/>
      <c r="B956" s="531"/>
      <c r="C956" s="110">
        <v>27</v>
      </c>
      <c r="D956" s="12"/>
      <c r="E956" s="12"/>
      <c r="F956" s="12"/>
      <c r="G956" s="12"/>
      <c r="H956" s="12"/>
      <c r="I956" s="12"/>
      <c r="J956" s="12"/>
      <c r="K956" s="12"/>
      <c r="L956" s="12"/>
      <c r="M956" s="12"/>
      <c r="N956" s="12"/>
      <c r="O956" s="12"/>
      <c r="P956" s="55">
        <f t="shared" si="51"/>
        <v>0</v>
      </c>
    </row>
    <row r="957" spans="1:16" x14ac:dyDescent="0.25">
      <c r="A957" s="526">
        <v>334</v>
      </c>
      <c r="B957" s="529" t="s">
        <v>2300</v>
      </c>
      <c r="C957" s="110">
        <v>11</v>
      </c>
      <c r="D957" s="12"/>
      <c r="E957" s="12"/>
      <c r="F957" s="12"/>
      <c r="G957" s="12"/>
      <c r="H957" s="12"/>
      <c r="I957" s="12"/>
      <c r="J957" s="12"/>
      <c r="K957" s="12"/>
      <c r="L957" s="12"/>
      <c r="M957" s="12"/>
      <c r="N957" s="12"/>
      <c r="O957" s="12"/>
      <c r="P957" s="55">
        <f t="shared" si="51"/>
        <v>0</v>
      </c>
    </row>
    <row r="958" spans="1:16" x14ac:dyDescent="0.25">
      <c r="A958" s="527"/>
      <c r="B958" s="530"/>
      <c r="C958" s="110">
        <v>12</v>
      </c>
      <c r="D958" s="12"/>
      <c r="E958" s="12"/>
      <c r="F958" s="12"/>
      <c r="G958" s="12"/>
      <c r="H958" s="12"/>
      <c r="I958" s="12"/>
      <c r="J958" s="12"/>
      <c r="K958" s="12"/>
      <c r="L958" s="12"/>
      <c r="M958" s="12"/>
      <c r="N958" s="12"/>
      <c r="O958" s="12"/>
      <c r="P958" s="55">
        <f t="shared" si="51"/>
        <v>0</v>
      </c>
    </row>
    <row r="959" spans="1:16" x14ac:dyDescent="0.25">
      <c r="A959" s="527"/>
      <c r="B959" s="530"/>
      <c r="C959" s="110">
        <v>13</v>
      </c>
      <c r="D959" s="12"/>
      <c r="E959" s="12"/>
      <c r="F959" s="12"/>
      <c r="G959" s="12"/>
      <c r="H959" s="12"/>
      <c r="I959" s="12"/>
      <c r="J959" s="12"/>
      <c r="K959" s="12"/>
      <c r="L959" s="12"/>
      <c r="M959" s="12"/>
      <c r="N959" s="12"/>
      <c r="O959" s="12"/>
      <c r="P959" s="55">
        <f t="shared" si="51"/>
        <v>0</v>
      </c>
    </row>
    <row r="960" spans="1:16" x14ac:dyDescent="0.25">
      <c r="A960" s="527"/>
      <c r="B960" s="530"/>
      <c r="C960" s="110">
        <v>14</v>
      </c>
      <c r="D960" s="12"/>
      <c r="E960" s="12"/>
      <c r="F960" s="12"/>
      <c r="G960" s="12"/>
      <c r="H960" s="12"/>
      <c r="I960" s="12"/>
      <c r="J960" s="12"/>
      <c r="K960" s="12"/>
      <c r="L960" s="12"/>
      <c r="M960" s="12"/>
      <c r="N960" s="12"/>
      <c r="O960" s="12"/>
      <c r="P960" s="55">
        <f t="shared" si="51"/>
        <v>0</v>
      </c>
    </row>
    <row r="961" spans="1:16" x14ac:dyDescent="0.25">
      <c r="A961" s="527"/>
      <c r="B961" s="530"/>
      <c r="C961" s="110">
        <v>15</v>
      </c>
      <c r="D961" s="12"/>
      <c r="E961" s="12"/>
      <c r="F961" s="12"/>
      <c r="G961" s="12"/>
      <c r="H961" s="12"/>
      <c r="I961" s="12"/>
      <c r="J961" s="12"/>
      <c r="K961" s="12"/>
      <c r="L961" s="12"/>
      <c r="M961" s="12"/>
      <c r="N961" s="12"/>
      <c r="O961" s="12"/>
      <c r="P961" s="55">
        <f t="shared" si="51"/>
        <v>0</v>
      </c>
    </row>
    <row r="962" spans="1:16" x14ac:dyDescent="0.25">
      <c r="A962" s="527"/>
      <c r="B962" s="530"/>
      <c r="C962" s="110">
        <v>16</v>
      </c>
      <c r="D962" s="12"/>
      <c r="E962" s="12"/>
      <c r="F962" s="12"/>
      <c r="G962" s="12"/>
      <c r="H962" s="12"/>
      <c r="I962" s="12"/>
      <c r="J962" s="12"/>
      <c r="K962" s="12"/>
      <c r="L962" s="12"/>
      <c r="M962" s="12"/>
      <c r="N962" s="12"/>
      <c r="O962" s="12"/>
      <c r="P962" s="55">
        <f t="shared" si="51"/>
        <v>0</v>
      </c>
    </row>
    <row r="963" spans="1:16" x14ac:dyDescent="0.25">
      <c r="A963" s="527"/>
      <c r="B963" s="530"/>
      <c r="C963" s="110">
        <v>17</v>
      </c>
      <c r="D963" s="12"/>
      <c r="E963" s="12"/>
      <c r="F963" s="12"/>
      <c r="G963" s="12"/>
      <c r="H963" s="12"/>
      <c r="I963" s="12"/>
      <c r="J963" s="12"/>
      <c r="K963" s="12"/>
      <c r="L963" s="12"/>
      <c r="M963" s="12"/>
      <c r="N963" s="12"/>
      <c r="O963" s="12"/>
      <c r="P963" s="55">
        <f t="shared" si="51"/>
        <v>0</v>
      </c>
    </row>
    <row r="964" spans="1:16" x14ac:dyDescent="0.25">
      <c r="A964" s="527"/>
      <c r="B964" s="530"/>
      <c r="C964" s="110">
        <v>25</v>
      </c>
      <c r="D964" s="12"/>
      <c r="E964" s="12"/>
      <c r="F964" s="12"/>
      <c r="G964" s="12"/>
      <c r="H964" s="12"/>
      <c r="I964" s="12"/>
      <c r="J964" s="12"/>
      <c r="K964" s="12"/>
      <c r="L964" s="12"/>
      <c r="M964" s="12"/>
      <c r="N964" s="12"/>
      <c r="O964" s="12"/>
      <c r="P964" s="55">
        <f t="shared" si="51"/>
        <v>0</v>
      </c>
    </row>
    <row r="965" spans="1:16" x14ac:dyDescent="0.25">
      <c r="A965" s="527"/>
      <c r="B965" s="530"/>
      <c r="C965" s="110">
        <v>26</v>
      </c>
      <c r="D965" s="12"/>
      <c r="E965" s="12"/>
      <c r="F965" s="12"/>
      <c r="G965" s="12"/>
      <c r="H965" s="12"/>
      <c r="I965" s="12"/>
      <c r="J965" s="12"/>
      <c r="K965" s="12"/>
      <c r="L965" s="12"/>
      <c r="M965" s="12"/>
      <c r="N965" s="12"/>
      <c r="O965" s="12"/>
      <c r="P965" s="55">
        <f t="shared" si="51"/>
        <v>0</v>
      </c>
    </row>
    <row r="966" spans="1:16" x14ac:dyDescent="0.25">
      <c r="A966" s="528"/>
      <c r="B966" s="531"/>
      <c r="C966" s="110">
        <v>27</v>
      </c>
      <c r="D966" s="12"/>
      <c r="E966" s="12"/>
      <c r="F966" s="12"/>
      <c r="G966" s="12"/>
      <c r="H966" s="12"/>
      <c r="I966" s="12"/>
      <c r="J966" s="12"/>
      <c r="K966" s="12"/>
      <c r="L966" s="12"/>
      <c r="M966" s="12"/>
      <c r="N966" s="12"/>
      <c r="O966" s="12"/>
      <c r="P966" s="55">
        <f t="shared" si="51"/>
        <v>0</v>
      </c>
    </row>
    <row r="967" spans="1:16" x14ac:dyDescent="0.25">
      <c r="A967" s="526">
        <v>335</v>
      </c>
      <c r="B967" s="529" t="s">
        <v>2301</v>
      </c>
      <c r="C967" s="110">
        <v>11</v>
      </c>
      <c r="D967" s="12"/>
      <c r="E967" s="12"/>
      <c r="F967" s="12"/>
      <c r="G967" s="12"/>
      <c r="H967" s="12"/>
      <c r="I967" s="12"/>
      <c r="J967" s="12"/>
      <c r="K967" s="12"/>
      <c r="L967" s="12"/>
      <c r="M967" s="12"/>
      <c r="N967" s="12"/>
      <c r="O967" s="12"/>
      <c r="P967" s="55">
        <f t="shared" si="51"/>
        <v>0</v>
      </c>
    </row>
    <row r="968" spans="1:16" x14ac:dyDescent="0.25">
      <c r="A968" s="527"/>
      <c r="B968" s="530"/>
      <c r="C968" s="110">
        <v>12</v>
      </c>
      <c r="D968" s="12"/>
      <c r="E968" s="12"/>
      <c r="F968" s="12"/>
      <c r="G968" s="12"/>
      <c r="H968" s="12"/>
      <c r="I968" s="12"/>
      <c r="J968" s="12"/>
      <c r="K968" s="12"/>
      <c r="L968" s="12"/>
      <c r="M968" s="12"/>
      <c r="N968" s="12"/>
      <c r="O968" s="12"/>
      <c r="P968" s="55">
        <f t="shared" si="51"/>
        <v>0</v>
      </c>
    </row>
    <row r="969" spans="1:16" x14ac:dyDescent="0.25">
      <c r="A969" s="527"/>
      <c r="B969" s="530"/>
      <c r="C969" s="110">
        <v>13</v>
      </c>
      <c r="D969" s="12"/>
      <c r="E969" s="12"/>
      <c r="F969" s="12"/>
      <c r="G969" s="12"/>
      <c r="H969" s="12"/>
      <c r="I969" s="12"/>
      <c r="J969" s="12"/>
      <c r="K969" s="12"/>
      <c r="L969" s="12"/>
      <c r="M969" s="12"/>
      <c r="N969" s="12"/>
      <c r="O969" s="12"/>
      <c r="P969" s="55">
        <f t="shared" si="51"/>
        <v>0</v>
      </c>
    </row>
    <row r="970" spans="1:16" x14ac:dyDescent="0.25">
      <c r="A970" s="527"/>
      <c r="B970" s="530"/>
      <c r="C970" s="110">
        <v>14</v>
      </c>
      <c r="D970" s="12"/>
      <c r="E970" s="12"/>
      <c r="F970" s="12"/>
      <c r="G970" s="12"/>
      <c r="H970" s="12"/>
      <c r="I970" s="12"/>
      <c r="J970" s="12"/>
      <c r="K970" s="12"/>
      <c r="L970" s="12"/>
      <c r="M970" s="12"/>
      <c r="N970" s="12"/>
      <c r="O970" s="12"/>
      <c r="P970" s="55">
        <f t="shared" si="51"/>
        <v>0</v>
      </c>
    </row>
    <row r="971" spans="1:16" x14ac:dyDescent="0.25">
      <c r="A971" s="527"/>
      <c r="B971" s="530"/>
      <c r="C971" s="110">
        <v>15</v>
      </c>
      <c r="D971" s="12"/>
      <c r="E971" s="12"/>
      <c r="F971" s="12"/>
      <c r="G971" s="12"/>
      <c r="H971" s="12"/>
      <c r="I971" s="12"/>
      <c r="J971" s="12"/>
      <c r="K971" s="12"/>
      <c r="L971" s="12"/>
      <c r="M971" s="12"/>
      <c r="N971" s="12"/>
      <c r="O971" s="12"/>
      <c r="P971" s="55">
        <f t="shared" si="51"/>
        <v>0</v>
      </c>
    </row>
    <row r="972" spans="1:16" x14ac:dyDescent="0.25">
      <c r="A972" s="527"/>
      <c r="B972" s="530"/>
      <c r="C972" s="110">
        <v>16</v>
      </c>
      <c r="D972" s="12"/>
      <c r="E972" s="12"/>
      <c r="F972" s="12"/>
      <c r="G972" s="12"/>
      <c r="H972" s="12"/>
      <c r="I972" s="12"/>
      <c r="J972" s="12"/>
      <c r="K972" s="12"/>
      <c r="L972" s="12"/>
      <c r="M972" s="12"/>
      <c r="N972" s="12"/>
      <c r="O972" s="12"/>
      <c r="P972" s="55">
        <f t="shared" si="51"/>
        <v>0</v>
      </c>
    </row>
    <row r="973" spans="1:16" x14ac:dyDescent="0.25">
      <c r="A973" s="527"/>
      <c r="B973" s="530"/>
      <c r="C973" s="110">
        <v>17</v>
      </c>
      <c r="D973" s="12"/>
      <c r="E973" s="12"/>
      <c r="F973" s="12"/>
      <c r="G973" s="12"/>
      <c r="H973" s="12"/>
      <c r="I973" s="12"/>
      <c r="J973" s="12"/>
      <c r="K973" s="12"/>
      <c r="L973" s="12"/>
      <c r="M973" s="12"/>
      <c r="N973" s="12"/>
      <c r="O973" s="12"/>
      <c r="P973" s="55">
        <f t="shared" si="51"/>
        <v>0</v>
      </c>
    </row>
    <row r="974" spans="1:16" x14ac:dyDescent="0.25">
      <c r="A974" s="527"/>
      <c r="B974" s="530"/>
      <c r="C974" s="110">
        <v>25</v>
      </c>
      <c r="D974" s="12"/>
      <c r="E974" s="12"/>
      <c r="F974" s="12"/>
      <c r="G974" s="12"/>
      <c r="H974" s="12"/>
      <c r="I974" s="12"/>
      <c r="J974" s="12"/>
      <c r="K974" s="12"/>
      <c r="L974" s="12"/>
      <c r="M974" s="12"/>
      <c r="N974" s="12"/>
      <c r="O974" s="12"/>
      <c r="P974" s="55">
        <f t="shared" si="51"/>
        <v>0</v>
      </c>
    </row>
    <row r="975" spans="1:16" x14ac:dyDescent="0.25">
      <c r="A975" s="527"/>
      <c r="B975" s="530"/>
      <c r="C975" s="110">
        <v>26</v>
      </c>
      <c r="D975" s="12"/>
      <c r="E975" s="12"/>
      <c r="F975" s="12"/>
      <c r="G975" s="12"/>
      <c r="H975" s="12"/>
      <c r="I975" s="12"/>
      <c r="J975" s="12"/>
      <c r="K975" s="12"/>
      <c r="L975" s="12"/>
      <c r="M975" s="12"/>
      <c r="N975" s="12"/>
      <c r="O975" s="12"/>
      <c r="P975" s="55">
        <f t="shared" si="51"/>
        <v>0</v>
      </c>
    </row>
    <row r="976" spans="1:16" x14ac:dyDescent="0.25">
      <c r="A976" s="528"/>
      <c r="B976" s="531"/>
      <c r="C976" s="110">
        <v>27</v>
      </c>
      <c r="D976" s="12"/>
      <c r="E976" s="12"/>
      <c r="F976" s="12"/>
      <c r="G976" s="12"/>
      <c r="H976" s="12"/>
      <c r="I976" s="12"/>
      <c r="J976" s="12"/>
      <c r="K976" s="12"/>
      <c r="L976" s="12"/>
      <c r="M976" s="12"/>
      <c r="N976" s="12"/>
      <c r="O976" s="12"/>
      <c r="P976" s="55">
        <f t="shared" si="51"/>
        <v>0</v>
      </c>
    </row>
    <row r="977" spans="1:16" x14ac:dyDescent="0.25">
      <c r="A977" s="526">
        <v>336</v>
      </c>
      <c r="B977" s="529" t="s">
        <v>2302</v>
      </c>
      <c r="C977" s="110">
        <v>11</v>
      </c>
      <c r="D977" s="12"/>
      <c r="E977" s="12"/>
      <c r="F977" s="12"/>
      <c r="G977" s="12"/>
      <c r="H977" s="12"/>
      <c r="I977" s="12"/>
      <c r="J977" s="12"/>
      <c r="K977" s="12"/>
      <c r="L977" s="12"/>
      <c r="M977" s="12"/>
      <c r="N977" s="12"/>
      <c r="O977" s="12"/>
      <c r="P977" s="55">
        <f t="shared" si="51"/>
        <v>0</v>
      </c>
    </row>
    <row r="978" spans="1:16" x14ac:dyDescent="0.25">
      <c r="A978" s="527"/>
      <c r="B978" s="530"/>
      <c r="C978" s="110">
        <v>12</v>
      </c>
      <c r="D978" s="12"/>
      <c r="E978" s="12"/>
      <c r="F978" s="12"/>
      <c r="G978" s="12"/>
      <c r="H978" s="12"/>
      <c r="I978" s="12"/>
      <c r="J978" s="12"/>
      <c r="K978" s="12"/>
      <c r="L978" s="12"/>
      <c r="M978" s="12"/>
      <c r="N978" s="12"/>
      <c r="O978" s="12"/>
      <c r="P978" s="55">
        <f t="shared" si="51"/>
        <v>0</v>
      </c>
    </row>
    <row r="979" spans="1:16" x14ac:dyDescent="0.25">
      <c r="A979" s="527"/>
      <c r="B979" s="530"/>
      <c r="C979" s="110">
        <v>13</v>
      </c>
      <c r="D979" s="12"/>
      <c r="E979" s="12"/>
      <c r="F979" s="12"/>
      <c r="G979" s="12"/>
      <c r="H979" s="12"/>
      <c r="I979" s="12"/>
      <c r="J979" s="12"/>
      <c r="K979" s="12"/>
      <c r="L979" s="12"/>
      <c r="M979" s="12"/>
      <c r="N979" s="12"/>
      <c r="O979" s="12"/>
      <c r="P979" s="55">
        <f t="shared" si="51"/>
        <v>0</v>
      </c>
    </row>
    <row r="980" spans="1:16" x14ac:dyDescent="0.25">
      <c r="A980" s="527"/>
      <c r="B980" s="530"/>
      <c r="C980" s="110">
        <v>14</v>
      </c>
      <c r="D980" s="12"/>
      <c r="E980" s="12"/>
      <c r="F980" s="12"/>
      <c r="G980" s="12"/>
      <c r="H980" s="12"/>
      <c r="I980" s="12"/>
      <c r="J980" s="12"/>
      <c r="K980" s="12"/>
      <c r="L980" s="12"/>
      <c r="M980" s="12"/>
      <c r="N980" s="12"/>
      <c r="O980" s="12"/>
      <c r="P980" s="55">
        <f t="shared" si="51"/>
        <v>0</v>
      </c>
    </row>
    <row r="981" spans="1:16" x14ac:dyDescent="0.25">
      <c r="A981" s="527"/>
      <c r="B981" s="530"/>
      <c r="C981" s="110">
        <v>15</v>
      </c>
      <c r="D981" s="12">
        <v>40000</v>
      </c>
      <c r="E981" s="12">
        <v>40000</v>
      </c>
      <c r="F981" s="12">
        <v>40000</v>
      </c>
      <c r="G981" s="12">
        <v>40000</v>
      </c>
      <c r="H981" s="12">
        <v>40000</v>
      </c>
      <c r="I981" s="12">
        <v>40000</v>
      </c>
      <c r="J981" s="12">
        <v>40000</v>
      </c>
      <c r="K981" s="12">
        <v>40000</v>
      </c>
      <c r="L981" s="12">
        <v>40000</v>
      </c>
      <c r="M981" s="12">
        <v>40000</v>
      </c>
      <c r="N981" s="12">
        <v>40000</v>
      </c>
      <c r="O981" s="12">
        <v>40000</v>
      </c>
      <c r="P981" s="55">
        <f t="shared" si="51"/>
        <v>480000</v>
      </c>
    </row>
    <row r="982" spans="1:16" x14ac:dyDescent="0.25">
      <c r="A982" s="527"/>
      <c r="B982" s="530"/>
      <c r="C982" s="110">
        <v>16</v>
      </c>
      <c r="D982" s="12"/>
      <c r="E982" s="12"/>
      <c r="F982" s="12"/>
      <c r="G982" s="12"/>
      <c r="H982" s="12"/>
      <c r="I982" s="12"/>
      <c r="J982" s="12"/>
      <c r="K982" s="12"/>
      <c r="L982" s="12"/>
      <c r="M982" s="12"/>
      <c r="N982" s="12"/>
      <c r="O982" s="12"/>
      <c r="P982" s="55">
        <f t="shared" si="51"/>
        <v>0</v>
      </c>
    </row>
    <row r="983" spans="1:16" x14ac:dyDescent="0.25">
      <c r="A983" s="527"/>
      <c r="B983" s="530"/>
      <c r="C983" s="110">
        <v>17</v>
      </c>
      <c r="D983" s="12"/>
      <c r="E983" s="12"/>
      <c r="F983" s="12"/>
      <c r="G983" s="12"/>
      <c r="H983" s="12"/>
      <c r="I983" s="12"/>
      <c r="J983" s="12"/>
      <c r="K983" s="12"/>
      <c r="L983" s="12"/>
      <c r="M983" s="12"/>
      <c r="N983" s="12"/>
      <c r="O983" s="12"/>
      <c r="P983" s="55">
        <f t="shared" si="51"/>
        <v>0</v>
      </c>
    </row>
    <row r="984" spans="1:16" x14ac:dyDescent="0.25">
      <c r="A984" s="527"/>
      <c r="B984" s="530"/>
      <c r="C984" s="110">
        <v>25</v>
      </c>
      <c r="D984" s="12"/>
      <c r="E984" s="12"/>
      <c r="F984" s="12"/>
      <c r="G984" s="12"/>
      <c r="H984" s="12"/>
      <c r="I984" s="12"/>
      <c r="J984" s="12"/>
      <c r="K984" s="12"/>
      <c r="L984" s="12"/>
      <c r="M984" s="12"/>
      <c r="N984" s="12"/>
      <c r="O984" s="12"/>
      <c r="P984" s="55">
        <f t="shared" si="51"/>
        <v>0</v>
      </c>
    </row>
    <row r="985" spans="1:16" x14ac:dyDescent="0.25">
      <c r="A985" s="527"/>
      <c r="B985" s="530"/>
      <c r="C985" s="110">
        <v>26</v>
      </c>
      <c r="D985" s="12"/>
      <c r="E985" s="12"/>
      <c r="F985" s="12"/>
      <c r="G985" s="12"/>
      <c r="H985" s="12"/>
      <c r="I985" s="12"/>
      <c r="J985" s="12"/>
      <c r="K985" s="12"/>
      <c r="L985" s="12"/>
      <c r="M985" s="12"/>
      <c r="N985" s="12"/>
      <c r="O985" s="12"/>
      <c r="P985" s="55">
        <f t="shared" si="51"/>
        <v>0</v>
      </c>
    </row>
    <row r="986" spans="1:16" x14ac:dyDescent="0.25">
      <c r="A986" s="528"/>
      <c r="B986" s="531"/>
      <c r="C986" s="110">
        <v>27</v>
      </c>
      <c r="D986" s="12"/>
      <c r="E986" s="12"/>
      <c r="F986" s="12"/>
      <c r="G986" s="12"/>
      <c r="H986" s="12"/>
      <c r="I986" s="12"/>
      <c r="J986" s="12"/>
      <c r="K986" s="12"/>
      <c r="L986" s="12"/>
      <c r="M986" s="12"/>
      <c r="N986" s="12"/>
      <c r="O986" s="12"/>
      <c r="P986" s="55">
        <f t="shared" si="51"/>
        <v>0</v>
      </c>
    </row>
    <row r="987" spans="1:16" x14ac:dyDescent="0.25">
      <c r="A987" s="526">
        <v>337</v>
      </c>
      <c r="B987" s="529" t="s">
        <v>2303</v>
      </c>
      <c r="C987" s="110">
        <v>11</v>
      </c>
      <c r="D987" s="12"/>
      <c r="E987" s="12"/>
      <c r="F987" s="12"/>
      <c r="G987" s="12"/>
      <c r="H987" s="12"/>
      <c r="I987" s="12"/>
      <c r="J987" s="12"/>
      <c r="K987" s="12"/>
      <c r="L987" s="12"/>
      <c r="M987" s="12"/>
      <c r="N987" s="12"/>
      <c r="O987" s="12"/>
      <c r="P987" s="55">
        <f t="shared" si="51"/>
        <v>0</v>
      </c>
    </row>
    <row r="988" spans="1:16" x14ac:dyDescent="0.25">
      <c r="A988" s="527"/>
      <c r="B988" s="530"/>
      <c r="C988" s="110">
        <v>12</v>
      </c>
      <c r="D988" s="12"/>
      <c r="E988" s="12"/>
      <c r="F988" s="12"/>
      <c r="G988" s="12"/>
      <c r="H988" s="12"/>
      <c r="I988" s="12"/>
      <c r="J988" s="12"/>
      <c r="K988" s="12"/>
      <c r="L988" s="12"/>
      <c r="M988" s="12"/>
      <c r="N988" s="12"/>
      <c r="O988" s="12"/>
      <c r="P988" s="55">
        <f t="shared" si="51"/>
        <v>0</v>
      </c>
    </row>
    <row r="989" spans="1:16" x14ac:dyDescent="0.25">
      <c r="A989" s="527"/>
      <c r="B989" s="530"/>
      <c r="C989" s="110">
        <v>13</v>
      </c>
      <c r="D989" s="12"/>
      <c r="E989" s="12"/>
      <c r="F989" s="12"/>
      <c r="G989" s="12"/>
      <c r="H989" s="12"/>
      <c r="I989" s="12"/>
      <c r="J989" s="12"/>
      <c r="K989" s="12"/>
      <c r="L989" s="12"/>
      <c r="M989" s="12"/>
      <c r="N989" s="12"/>
      <c r="O989" s="12"/>
      <c r="P989" s="55">
        <f t="shared" si="51"/>
        <v>0</v>
      </c>
    </row>
    <row r="990" spans="1:16" x14ac:dyDescent="0.25">
      <c r="A990" s="527"/>
      <c r="B990" s="530"/>
      <c r="C990" s="110">
        <v>14</v>
      </c>
      <c r="D990" s="12"/>
      <c r="E990" s="12"/>
      <c r="F990" s="12"/>
      <c r="G990" s="12"/>
      <c r="H990" s="12"/>
      <c r="I990" s="12"/>
      <c r="J990" s="12"/>
      <c r="K990" s="12"/>
      <c r="L990" s="12"/>
      <c r="M990" s="12"/>
      <c r="N990" s="12"/>
      <c r="O990" s="12"/>
      <c r="P990" s="55">
        <f t="shared" si="51"/>
        <v>0</v>
      </c>
    </row>
    <row r="991" spans="1:16" x14ac:dyDescent="0.25">
      <c r="A991" s="527"/>
      <c r="B991" s="530"/>
      <c r="C991" s="110">
        <v>15</v>
      </c>
      <c r="D991" s="12"/>
      <c r="E991" s="12"/>
      <c r="F991" s="12"/>
      <c r="G991" s="12"/>
      <c r="H991" s="12"/>
      <c r="I991" s="12"/>
      <c r="J991" s="12"/>
      <c r="K991" s="12"/>
      <c r="L991" s="12"/>
      <c r="M991" s="12"/>
      <c r="N991" s="12"/>
      <c r="O991" s="12"/>
      <c r="P991" s="55">
        <f t="shared" si="51"/>
        <v>0</v>
      </c>
    </row>
    <row r="992" spans="1:16" x14ac:dyDescent="0.25">
      <c r="A992" s="527"/>
      <c r="B992" s="530"/>
      <c r="C992" s="110">
        <v>16</v>
      </c>
      <c r="D992" s="12"/>
      <c r="E992" s="12"/>
      <c r="F992" s="12"/>
      <c r="G992" s="12"/>
      <c r="H992" s="12"/>
      <c r="I992" s="12"/>
      <c r="J992" s="12"/>
      <c r="K992" s="12"/>
      <c r="L992" s="12"/>
      <c r="M992" s="12"/>
      <c r="N992" s="12"/>
      <c r="O992" s="12"/>
      <c r="P992" s="55">
        <f t="shared" si="51"/>
        <v>0</v>
      </c>
    </row>
    <row r="993" spans="1:16" x14ac:dyDescent="0.25">
      <c r="A993" s="527"/>
      <c r="B993" s="530"/>
      <c r="C993" s="110">
        <v>17</v>
      </c>
      <c r="D993" s="12"/>
      <c r="E993" s="12"/>
      <c r="F993" s="12"/>
      <c r="G993" s="12"/>
      <c r="H993" s="12"/>
      <c r="I993" s="12"/>
      <c r="J993" s="12"/>
      <c r="K993" s="12"/>
      <c r="L993" s="12"/>
      <c r="M993" s="12"/>
      <c r="N993" s="12"/>
      <c r="O993" s="12"/>
      <c r="P993" s="55">
        <f t="shared" si="51"/>
        <v>0</v>
      </c>
    </row>
    <row r="994" spans="1:16" x14ac:dyDescent="0.25">
      <c r="A994" s="527"/>
      <c r="B994" s="530"/>
      <c r="C994" s="110">
        <v>25</v>
      </c>
      <c r="D994" s="12"/>
      <c r="E994" s="12"/>
      <c r="F994" s="12"/>
      <c r="G994" s="12"/>
      <c r="H994" s="12"/>
      <c r="I994" s="12"/>
      <c r="J994" s="12"/>
      <c r="K994" s="12"/>
      <c r="L994" s="12"/>
      <c r="M994" s="12"/>
      <c r="N994" s="12"/>
      <c r="O994" s="12"/>
      <c r="P994" s="55">
        <f t="shared" si="51"/>
        <v>0</v>
      </c>
    </row>
    <row r="995" spans="1:16" x14ac:dyDescent="0.25">
      <c r="A995" s="527"/>
      <c r="B995" s="530"/>
      <c r="C995" s="110">
        <v>26</v>
      </c>
      <c r="D995" s="12"/>
      <c r="E995" s="12"/>
      <c r="F995" s="12"/>
      <c r="G995" s="12"/>
      <c r="H995" s="12"/>
      <c r="I995" s="12"/>
      <c r="J995" s="12"/>
      <c r="K995" s="12"/>
      <c r="L995" s="12"/>
      <c r="M995" s="12"/>
      <c r="N995" s="12"/>
      <c r="O995" s="12"/>
      <c r="P995" s="55">
        <f t="shared" si="51"/>
        <v>0</v>
      </c>
    </row>
    <row r="996" spans="1:16" x14ac:dyDescent="0.25">
      <c r="A996" s="528"/>
      <c r="B996" s="531"/>
      <c r="C996" s="110">
        <v>27</v>
      </c>
      <c r="D996" s="12"/>
      <c r="E996" s="12"/>
      <c r="F996" s="12"/>
      <c r="G996" s="12"/>
      <c r="H996" s="12"/>
      <c r="I996" s="12"/>
      <c r="J996" s="12"/>
      <c r="K996" s="12"/>
      <c r="L996" s="12"/>
      <c r="M996" s="12"/>
      <c r="N996" s="12"/>
      <c r="O996" s="12"/>
      <c r="P996" s="55">
        <f t="shared" si="51"/>
        <v>0</v>
      </c>
    </row>
    <row r="997" spans="1:16" x14ac:dyDescent="0.25">
      <c r="A997" s="526">
        <v>338</v>
      </c>
      <c r="B997" s="529" t="s">
        <v>2304</v>
      </c>
      <c r="C997" s="110">
        <v>11</v>
      </c>
      <c r="D997" s="12"/>
      <c r="E997" s="12"/>
      <c r="F997" s="12"/>
      <c r="G997" s="12"/>
      <c r="H997" s="12"/>
      <c r="I997" s="12"/>
      <c r="J997" s="12"/>
      <c r="K997" s="12"/>
      <c r="L997" s="12"/>
      <c r="M997" s="12"/>
      <c r="N997" s="12"/>
      <c r="O997" s="12"/>
      <c r="P997" s="55">
        <f t="shared" si="51"/>
        <v>0</v>
      </c>
    </row>
    <row r="998" spans="1:16" x14ac:dyDescent="0.25">
      <c r="A998" s="527"/>
      <c r="B998" s="530"/>
      <c r="C998" s="110">
        <v>12</v>
      </c>
      <c r="D998" s="12"/>
      <c r="E998" s="12"/>
      <c r="F998" s="12"/>
      <c r="G998" s="12"/>
      <c r="H998" s="12"/>
      <c r="I998" s="12"/>
      <c r="J998" s="12"/>
      <c r="K998" s="12"/>
      <c r="L998" s="12"/>
      <c r="M998" s="12"/>
      <c r="N998" s="12"/>
      <c r="O998" s="12"/>
      <c r="P998" s="55">
        <f t="shared" si="51"/>
        <v>0</v>
      </c>
    </row>
    <row r="999" spans="1:16" x14ac:dyDescent="0.25">
      <c r="A999" s="527"/>
      <c r="B999" s="530"/>
      <c r="C999" s="110">
        <v>13</v>
      </c>
      <c r="D999" s="12"/>
      <c r="E999" s="12"/>
      <c r="F999" s="12"/>
      <c r="G999" s="12"/>
      <c r="H999" s="12"/>
      <c r="I999" s="12"/>
      <c r="J999" s="12"/>
      <c r="K999" s="12"/>
      <c r="L999" s="12"/>
      <c r="M999" s="12"/>
      <c r="N999" s="12"/>
      <c r="O999" s="12"/>
      <c r="P999" s="55">
        <f t="shared" si="51"/>
        <v>0</v>
      </c>
    </row>
    <row r="1000" spans="1:16" x14ac:dyDescent="0.25">
      <c r="A1000" s="527"/>
      <c r="B1000" s="530"/>
      <c r="C1000" s="110">
        <v>14</v>
      </c>
      <c r="D1000" s="12"/>
      <c r="E1000" s="12"/>
      <c r="F1000" s="12"/>
      <c r="G1000" s="12"/>
      <c r="H1000" s="12"/>
      <c r="I1000" s="12"/>
      <c r="J1000" s="12"/>
      <c r="K1000" s="12"/>
      <c r="L1000" s="12"/>
      <c r="M1000" s="12"/>
      <c r="N1000" s="12"/>
      <c r="O1000" s="12"/>
      <c r="P1000" s="55">
        <f t="shared" si="51"/>
        <v>0</v>
      </c>
    </row>
    <row r="1001" spans="1:16" x14ac:dyDescent="0.25">
      <c r="A1001" s="527"/>
      <c r="B1001" s="530"/>
      <c r="C1001" s="110">
        <v>15</v>
      </c>
      <c r="D1001" s="12"/>
      <c r="E1001" s="12"/>
      <c r="F1001" s="12"/>
      <c r="G1001" s="12"/>
      <c r="H1001" s="12"/>
      <c r="I1001" s="12"/>
      <c r="J1001" s="12"/>
      <c r="K1001" s="12"/>
      <c r="L1001" s="12"/>
      <c r="M1001" s="12"/>
      <c r="N1001" s="12"/>
      <c r="O1001" s="12"/>
      <c r="P1001" s="55">
        <f t="shared" si="51"/>
        <v>0</v>
      </c>
    </row>
    <row r="1002" spans="1:16" x14ac:dyDescent="0.25">
      <c r="A1002" s="527"/>
      <c r="B1002" s="530"/>
      <c r="C1002" s="110">
        <v>16</v>
      </c>
      <c r="D1002" s="12"/>
      <c r="E1002" s="12"/>
      <c r="F1002" s="12"/>
      <c r="G1002" s="12"/>
      <c r="H1002" s="12"/>
      <c r="I1002" s="12"/>
      <c r="J1002" s="12"/>
      <c r="K1002" s="12"/>
      <c r="L1002" s="12"/>
      <c r="M1002" s="12"/>
      <c r="N1002" s="12"/>
      <c r="O1002" s="12"/>
      <c r="P1002" s="55">
        <f t="shared" si="51"/>
        <v>0</v>
      </c>
    </row>
    <row r="1003" spans="1:16" x14ac:dyDescent="0.25">
      <c r="A1003" s="527"/>
      <c r="B1003" s="530"/>
      <c r="C1003" s="110">
        <v>17</v>
      </c>
      <c r="D1003" s="12"/>
      <c r="E1003" s="12"/>
      <c r="F1003" s="12"/>
      <c r="G1003" s="12"/>
      <c r="H1003" s="12"/>
      <c r="I1003" s="12"/>
      <c r="J1003" s="12"/>
      <c r="K1003" s="12"/>
      <c r="L1003" s="12"/>
      <c r="M1003" s="12"/>
      <c r="N1003" s="12"/>
      <c r="O1003" s="12"/>
      <c r="P1003" s="55">
        <f t="shared" si="51"/>
        <v>0</v>
      </c>
    </row>
    <row r="1004" spans="1:16" x14ac:dyDescent="0.25">
      <c r="A1004" s="527"/>
      <c r="B1004" s="530"/>
      <c r="C1004" s="110">
        <v>25</v>
      </c>
      <c r="D1004" s="12"/>
      <c r="E1004" s="12"/>
      <c r="F1004" s="12"/>
      <c r="G1004" s="12"/>
      <c r="H1004" s="12"/>
      <c r="I1004" s="12"/>
      <c r="J1004" s="12"/>
      <c r="K1004" s="12"/>
      <c r="L1004" s="12"/>
      <c r="M1004" s="12"/>
      <c r="N1004" s="12"/>
      <c r="O1004" s="12"/>
      <c r="P1004" s="55">
        <f t="shared" si="51"/>
        <v>0</v>
      </c>
    </row>
    <row r="1005" spans="1:16" x14ac:dyDescent="0.25">
      <c r="A1005" s="527"/>
      <c r="B1005" s="530"/>
      <c r="C1005" s="110">
        <v>26</v>
      </c>
      <c r="D1005" s="12"/>
      <c r="E1005" s="12"/>
      <c r="F1005" s="12"/>
      <c r="G1005" s="12"/>
      <c r="H1005" s="12"/>
      <c r="I1005" s="12"/>
      <c r="J1005" s="12"/>
      <c r="K1005" s="12"/>
      <c r="L1005" s="12"/>
      <c r="M1005" s="12"/>
      <c r="N1005" s="12"/>
      <c r="O1005" s="12"/>
      <c r="P1005" s="55">
        <f t="shared" si="51"/>
        <v>0</v>
      </c>
    </row>
    <row r="1006" spans="1:16" x14ac:dyDescent="0.25">
      <c r="A1006" s="528"/>
      <c r="B1006" s="531"/>
      <c r="C1006" s="110">
        <v>27</v>
      </c>
      <c r="D1006" s="12"/>
      <c r="E1006" s="12"/>
      <c r="F1006" s="12"/>
      <c r="G1006" s="12"/>
      <c r="H1006" s="12"/>
      <c r="I1006" s="12"/>
      <c r="J1006" s="12"/>
      <c r="K1006" s="12"/>
      <c r="L1006" s="12"/>
      <c r="M1006" s="12"/>
      <c r="N1006" s="12"/>
      <c r="O1006" s="12"/>
      <c r="P1006" s="55">
        <f t="shared" si="51"/>
        <v>0</v>
      </c>
    </row>
    <row r="1007" spans="1:16" x14ac:dyDescent="0.25">
      <c r="A1007" s="526">
        <v>339</v>
      </c>
      <c r="B1007" s="529" t="s">
        <v>2305</v>
      </c>
      <c r="C1007" s="110">
        <v>11</v>
      </c>
      <c r="D1007" s="12"/>
      <c r="E1007" s="12"/>
      <c r="F1007" s="12"/>
      <c r="G1007" s="12"/>
      <c r="H1007" s="12"/>
      <c r="I1007" s="12"/>
      <c r="J1007" s="12"/>
      <c r="K1007" s="12"/>
      <c r="L1007" s="12"/>
      <c r="M1007" s="12"/>
      <c r="N1007" s="12"/>
      <c r="O1007" s="12"/>
      <c r="P1007" s="55">
        <f t="shared" si="51"/>
        <v>0</v>
      </c>
    </row>
    <row r="1008" spans="1:16" x14ac:dyDescent="0.25">
      <c r="A1008" s="527"/>
      <c r="B1008" s="530"/>
      <c r="C1008" s="110">
        <v>12</v>
      </c>
      <c r="D1008" s="12"/>
      <c r="E1008" s="12"/>
      <c r="F1008" s="12"/>
      <c r="G1008" s="12"/>
      <c r="H1008" s="12"/>
      <c r="I1008" s="12"/>
      <c r="J1008" s="12"/>
      <c r="K1008" s="12"/>
      <c r="L1008" s="12"/>
      <c r="M1008" s="12"/>
      <c r="N1008" s="12"/>
      <c r="O1008" s="12"/>
      <c r="P1008" s="55">
        <f t="shared" si="51"/>
        <v>0</v>
      </c>
    </row>
    <row r="1009" spans="1:16" x14ac:dyDescent="0.25">
      <c r="A1009" s="527"/>
      <c r="B1009" s="530"/>
      <c r="C1009" s="110">
        <v>13</v>
      </c>
      <c r="D1009" s="12"/>
      <c r="E1009" s="12"/>
      <c r="F1009" s="12"/>
      <c r="G1009" s="12"/>
      <c r="H1009" s="12"/>
      <c r="I1009" s="12"/>
      <c r="J1009" s="12"/>
      <c r="K1009" s="12"/>
      <c r="L1009" s="12"/>
      <c r="M1009" s="12"/>
      <c r="N1009" s="12"/>
      <c r="O1009" s="12"/>
      <c r="P1009" s="55">
        <f t="shared" si="51"/>
        <v>0</v>
      </c>
    </row>
    <row r="1010" spans="1:16" x14ac:dyDescent="0.25">
      <c r="A1010" s="527"/>
      <c r="B1010" s="530"/>
      <c r="C1010" s="110">
        <v>14</v>
      </c>
      <c r="D1010" s="12"/>
      <c r="E1010" s="12"/>
      <c r="F1010" s="12"/>
      <c r="G1010" s="12"/>
      <c r="H1010" s="12"/>
      <c r="I1010" s="12"/>
      <c r="J1010" s="12"/>
      <c r="K1010" s="12"/>
      <c r="L1010" s="12"/>
      <c r="M1010" s="12"/>
      <c r="N1010" s="12"/>
      <c r="O1010" s="12"/>
      <c r="P1010" s="55">
        <f t="shared" si="51"/>
        <v>0</v>
      </c>
    </row>
    <row r="1011" spans="1:16" x14ac:dyDescent="0.25">
      <c r="A1011" s="527"/>
      <c r="B1011" s="530"/>
      <c r="C1011" s="110">
        <v>15</v>
      </c>
      <c r="D1011" s="12">
        <v>85000</v>
      </c>
      <c r="E1011" s="12">
        <v>85000</v>
      </c>
      <c r="F1011" s="12">
        <v>85000</v>
      </c>
      <c r="G1011" s="12">
        <v>85000</v>
      </c>
      <c r="H1011" s="12">
        <v>85000</v>
      </c>
      <c r="I1011" s="12">
        <v>85000</v>
      </c>
      <c r="J1011" s="12">
        <v>85000</v>
      </c>
      <c r="K1011" s="12">
        <v>85000</v>
      </c>
      <c r="L1011" s="12">
        <v>85000</v>
      </c>
      <c r="M1011" s="12">
        <v>85000</v>
      </c>
      <c r="N1011" s="12">
        <v>85000</v>
      </c>
      <c r="O1011" s="12"/>
      <c r="P1011" s="55">
        <f t="shared" si="51"/>
        <v>935000</v>
      </c>
    </row>
    <row r="1012" spans="1:16" x14ac:dyDescent="0.25">
      <c r="A1012" s="527"/>
      <c r="B1012" s="530"/>
      <c r="C1012" s="110">
        <v>16</v>
      </c>
      <c r="D1012" s="12"/>
      <c r="E1012" s="12"/>
      <c r="F1012" s="12"/>
      <c r="G1012" s="12"/>
      <c r="H1012" s="12"/>
      <c r="I1012" s="12"/>
      <c r="J1012" s="12"/>
      <c r="K1012" s="12"/>
      <c r="L1012" s="12"/>
      <c r="M1012" s="12"/>
      <c r="N1012" s="12"/>
      <c r="O1012" s="12"/>
      <c r="P1012" s="55">
        <f t="shared" si="51"/>
        <v>0</v>
      </c>
    </row>
    <row r="1013" spans="1:16" x14ac:dyDescent="0.25">
      <c r="A1013" s="527"/>
      <c r="B1013" s="530"/>
      <c r="C1013" s="110">
        <v>17</v>
      </c>
      <c r="D1013" s="12"/>
      <c r="E1013" s="12"/>
      <c r="F1013" s="12"/>
      <c r="G1013" s="12"/>
      <c r="H1013" s="12"/>
      <c r="I1013" s="12"/>
      <c r="J1013" s="12"/>
      <c r="K1013" s="12"/>
      <c r="L1013" s="12"/>
      <c r="M1013" s="12"/>
      <c r="N1013" s="12"/>
      <c r="O1013" s="12"/>
      <c r="P1013" s="55">
        <f t="shared" si="51"/>
        <v>0</v>
      </c>
    </row>
    <row r="1014" spans="1:16" x14ac:dyDescent="0.25">
      <c r="A1014" s="527"/>
      <c r="B1014" s="530"/>
      <c r="C1014" s="110">
        <v>25</v>
      </c>
      <c r="D1014" s="66"/>
      <c r="E1014" s="66"/>
      <c r="F1014" s="66"/>
      <c r="G1014" s="66"/>
      <c r="H1014" s="66"/>
      <c r="I1014" s="66"/>
      <c r="J1014" s="66"/>
      <c r="K1014" s="66"/>
      <c r="L1014" s="66"/>
      <c r="M1014" s="66"/>
      <c r="N1014" s="66"/>
      <c r="O1014" s="66"/>
      <c r="P1014" s="55">
        <f t="shared" si="51"/>
        <v>0</v>
      </c>
    </row>
    <row r="1015" spans="1:16" x14ac:dyDescent="0.25">
      <c r="A1015" s="527"/>
      <c r="B1015" s="530"/>
      <c r="C1015" s="110">
        <v>26</v>
      </c>
      <c r="D1015" s="66"/>
      <c r="E1015" s="66"/>
      <c r="F1015" s="66"/>
      <c r="G1015" s="66"/>
      <c r="H1015" s="66"/>
      <c r="I1015" s="66"/>
      <c r="J1015" s="66"/>
      <c r="K1015" s="66"/>
      <c r="L1015" s="66"/>
      <c r="M1015" s="66"/>
      <c r="N1015" s="66"/>
      <c r="O1015" s="66"/>
      <c r="P1015" s="55">
        <f t="shared" ref="P1015:P1016" si="52">SUM(D1015:O1015)</f>
        <v>0</v>
      </c>
    </row>
    <row r="1016" spans="1:16" x14ac:dyDescent="0.25">
      <c r="A1016" s="528"/>
      <c r="B1016" s="531"/>
      <c r="C1016" s="110">
        <v>27</v>
      </c>
      <c r="D1016" s="66"/>
      <c r="E1016" s="66"/>
      <c r="F1016" s="66"/>
      <c r="G1016" s="66"/>
      <c r="H1016" s="66"/>
      <c r="I1016" s="66"/>
      <c r="J1016" s="66"/>
      <c r="K1016" s="66"/>
      <c r="L1016" s="66"/>
      <c r="M1016" s="66"/>
      <c r="N1016" s="66"/>
      <c r="O1016" s="66"/>
      <c r="P1016" s="55">
        <f t="shared" si="52"/>
        <v>0</v>
      </c>
    </row>
    <row r="1017" spans="1:16" x14ac:dyDescent="0.25">
      <c r="A1017" s="74">
        <v>3400</v>
      </c>
      <c r="B1017" s="534" t="s">
        <v>2315</v>
      </c>
      <c r="C1017" s="535"/>
      <c r="D1017" s="72">
        <f>SUM(D1018:D1107)</f>
        <v>153000</v>
      </c>
      <c r="E1017" s="72">
        <f t="shared" ref="E1017:O1017" si="53">SUM(E1018:E1107)</f>
        <v>183000</v>
      </c>
      <c r="F1017" s="72">
        <f t="shared" si="53"/>
        <v>103000</v>
      </c>
      <c r="G1017" s="72">
        <f t="shared" si="53"/>
        <v>3000</v>
      </c>
      <c r="H1017" s="72">
        <f t="shared" si="53"/>
        <v>3000</v>
      </c>
      <c r="I1017" s="72">
        <f t="shared" si="53"/>
        <v>3000</v>
      </c>
      <c r="J1017" s="72">
        <f t="shared" si="53"/>
        <v>3000</v>
      </c>
      <c r="K1017" s="72">
        <f t="shared" si="53"/>
        <v>3000</v>
      </c>
      <c r="L1017" s="72">
        <f t="shared" si="53"/>
        <v>3000</v>
      </c>
      <c r="M1017" s="72">
        <f t="shared" si="53"/>
        <v>3000</v>
      </c>
      <c r="N1017" s="72">
        <f t="shared" si="53"/>
        <v>3000</v>
      </c>
      <c r="O1017" s="72">
        <f t="shared" si="53"/>
        <v>3000</v>
      </c>
      <c r="P1017" s="72">
        <f>SUM(P1018:P1107)</f>
        <v>466000</v>
      </c>
    </row>
    <row r="1018" spans="1:16" x14ac:dyDescent="0.25">
      <c r="A1018" s="526">
        <v>341</v>
      </c>
      <c r="B1018" s="529" t="s">
        <v>2307</v>
      </c>
      <c r="C1018" s="110">
        <v>11</v>
      </c>
      <c r="D1018" s="12"/>
      <c r="E1018" s="12"/>
      <c r="F1018" s="12"/>
      <c r="G1018" s="12"/>
      <c r="H1018" s="12"/>
      <c r="I1018" s="12"/>
      <c r="J1018" s="12"/>
      <c r="K1018" s="12"/>
      <c r="L1018" s="12"/>
      <c r="M1018" s="12"/>
      <c r="N1018" s="12"/>
      <c r="O1018" s="12"/>
      <c r="P1018" s="55">
        <f t="shared" ref="P1018:P1105" si="54">SUM(D1018:O1018)</f>
        <v>0</v>
      </c>
    </row>
    <row r="1019" spans="1:16" x14ac:dyDescent="0.25">
      <c r="A1019" s="527"/>
      <c r="B1019" s="530"/>
      <c r="C1019" s="110">
        <v>12</v>
      </c>
      <c r="D1019" s="12"/>
      <c r="E1019" s="12"/>
      <c r="F1019" s="12"/>
      <c r="G1019" s="12"/>
      <c r="H1019" s="12"/>
      <c r="I1019" s="12"/>
      <c r="J1019" s="12"/>
      <c r="K1019" s="12"/>
      <c r="L1019" s="12"/>
      <c r="M1019" s="12"/>
      <c r="N1019" s="12"/>
      <c r="O1019" s="12"/>
      <c r="P1019" s="55">
        <f t="shared" si="54"/>
        <v>0</v>
      </c>
    </row>
    <row r="1020" spans="1:16" x14ac:dyDescent="0.25">
      <c r="A1020" s="527"/>
      <c r="B1020" s="530"/>
      <c r="C1020" s="110">
        <v>13</v>
      </c>
      <c r="D1020" s="12"/>
      <c r="E1020" s="12"/>
      <c r="F1020" s="12"/>
      <c r="G1020" s="12"/>
      <c r="H1020" s="12"/>
      <c r="I1020" s="12"/>
      <c r="J1020" s="12"/>
      <c r="K1020" s="12"/>
      <c r="L1020" s="12"/>
      <c r="M1020" s="12"/>
      <c r="N1020" s="12"/>
      <c r="O1020" s="12"/>
      <c r="P1020" s="55">
        <f t="shared" si="54"/>
        <v>0</v>
      </c>
    </row>
    <row r="1021" spans="1:16" x14ac:dyDescent="0.25">
      <c r="A1021" s="527"/>
      <c r="B1021" s="530"/>
      <c r="C1021" s="110">
        <v>14</v>
      </c>
      <c r="D1021" s="12"/>
      <c r="E1021" s="12"/>
      <c r="F1021" s="12"/>
      <c r="G1021" s="12"/>
      <c r="H1021" s="12"/>
      <c r="I1021" s="12"/>
      <c r="J1021" s="12"/>
      <c r="K1021" s="12"/>
      <c r="L1021" s="12"/>
      <c r="M1021" s="12"/>
      <c r="N1021" s="12"/>
      <c r="O1021" s="12"/>
      <c r="P1021" s="55">
        <f t="shared" si="54"/>
        <v>0</v>
      </c>
    </row>
    <row r="1022" spans="1:16" x14ac:dyDescent="0.25">
      <c r="A1022" s="527"/>
      <c r="B1022" s="530"/>
      <c r="C1022" s="110">
        <v>15</v>
      </c>
      <c r="D1022" s="12">
        <v>3000</v>
      </c>
      <c r="E1022" s="12">
        <v>3000</v>
      </c>
      <c r="F1022" s="12">
        <v>3000</v>
      </c>
      <c r="G1022" s="12">
        <v>3000</v>
      </c>
      <c r="H1022" s="12">
        <v>3000</v>
      </c>
      <c r="I1022" s="12">
        <v>3000</v>
      </c>
      <c r="J1022" s="12">
        <v>3000</v>
      </c>
      <c r="K1022" s="12">
        <v>3000</v>
      </c>
      <c r="L1022" s="12">
        <v>3000</v>
      </c>
      <c r="M1022" s="12">
        <v>3000</v>
      </c>
      <c r="N1022" s="12">
        <v>3000</v>
      </c>
      <c r="O1022" s="12">
        <v>3000</v>
      </c>
      <c r="P1022" s="55">
        <f t="shared" si="54"/>
        <v>36000</v>
      </c>
    </row>
    <row r="1023" spans="1:16" x14ac:dyDescent="0.25">
      <c r="A1023" s="527"/>
      <c r="B1023" s="530"/>
      <c r="C1023" s="110">
        <v>16</v>
      </c>
      <c r="D1023" s="12"/>
      <c r="E1023" s="12"/>
      <c r="F1023" s="12"/>
      <c r="G1023" s="12"/>
      <c r="H1023" s="12"/>
      <c r="I1023" s="12"/>
      <c r="J1023" s="12"/>
      <c r="K1023" s="12"/>
      <c r="L1023" s="12"/>
      <c r="M1023" s="12"/>
      <c r="N1023" s="12"/>
      <c r="O1023" s="12"/>
      <c r="P1023" s="55">
        <f t="shared" si="54"/>
        <v>0</v>
      </c>
    </row>
    <row r="1024" spans="1:16" x14ac:dyDescent="0.25">
      <c r="A1024" s="527"/>
      <c r="B1024" s="530"/>
      <c r="C1024" s="110">
        <v>17</v>
      </c>
      <c r="D1024" s="12"/>
      <c r="E1024" s="12"/>
      <c r="F1024" s="12"/>
      <c r="G1024" s="12"/>
      <c r="H1024" s="12"/>
      <c r="I1024" s="12"/>
      <c r="J1024" s="12"/>
      <c r="K1024" s="12"/>
      <c r="L1024" s="12"/>
      <c r="M1024" s="12"/>
      <c r="N1024" s="12"/>
      <c r="O1024" s="12"/>
      <c r="P1024" s="55">
        <f t="shared" si="54"/>
        <v>0</v>
      </c>
    </row>
    <row r="1025" spans="1:16" x14ac:dyDescent="0.25">
      <c r="A1025" s="527"/>
      <c r="B1025" s="530"/>
      <c r="C1025" s="110">
        <v>25</v>
      </c>
      <c r="D1025" s="12"/>
      <c r="E1025" s="12"/>
      <c r="F1025" s="12"/>
      <c r="G1025" s="12"/>
      <c r="H1025" s="12"/>
      <c r="I1025" s="12"/>
      <c r="J1025" s="12"/>
      <c r="K1025" s="12"/>
      <c r="L1025" s="12"/>
      <c r="M1025" s="12"/>
      <c r="N1025" s="12"/>
      <c r="O1025" s="12"/>
      <c r="P1025" s="55">
        <f t="shared" si="54"/>
        <v>0</v>
      </c>
    </row>
    <row r="1026" spans="1:16" x14ac:dyDescent="0.25">
      <c r="A1026" s="527"/>
      <c r="B1026" s="530"/>
      <c r="C1026" s="110">
        <v>26</v>
      </c>
      <c r="D1026" s="12"/>
      <c r="E1026" s="12"/>
      <c r="F1026" s="12"/>
      <c r="G1026" s="12"/>
      <c r="H1026" s="12"/>
      <c r="I1026" s="12"/>
      <c r="J1026" s="12"/>
      <c r="K1026" s="12"/>
      <c r="L1026" s="12"/>
      <c r="M1026" s="12"/>
      <c r="N1026" s="12"/>
      <c r="O1026" s="12"/>
      <c r="P1026" s="55">
        <f t="shared" si="54"/>
        <v>0</v>
      </c>
    </row>
    <row r="1027" spans="1:16" x14ac:dyDescent="0.25">
      <c r="A1027" s="528"/>
      <c r="B1027" s="531"/>
      <c r="C1027" s="110">
        <v>27</v>
      </c>
      <c r="D1027" s="12"/>
      <c r="E1027" s="12"/>
      <c r="F1027" s="12"/>
      <c r="G1027" s="12"/>
      <c r="H1027" s="12"/>
      <c r="I1027" s="12"/>
      <c r="J1027" s="12"/>
      <c r="K1027" s="12"/>
      <c r="L1027" s="12"/>
      <c r="M1027" s="12"/>
      <c r="N1027" s="12"/>
      <c r="O1027" s="12"/>
      <c r="P1027" s="55">
        <f t="shared" si="54"/>
        <v>0</v>
      </c>
    </row>
    <row r="1028" spans="1:16" x14ac:dyDescent="0.25">
      <c r="A1028" s="526">
        <v>342</v>
      </c>
      <c r="B1028" s="529" t="s">
        <v>2308</v>
      </c>
      <c r="C1028" s="110">
        <v>11</v>
      </c>
      <c r="D1028" s="12"/>
      <c r="E1028" s="12"/>
      <c r="F1028" s="12"/>
      <c r="G1028" s="12"/>
      <c r="H1028" s="12"/>
      <c r="I1028" s="12"/>
      <c r="J1028" s="12"/>
      <c r="K1028" s="12"/>
      <c r="L1028" s="12"/>
      <c r="M1028" s="12"/>
      <c r="N1028" s="12"/>
      <c r="O1028" s="12"/>
      <c r="P1028" s="55">
        <f t="shared" si="54"/>
        <v>0</v>
      </c>
    </row>
    <row r="1029" spans="1:16" x14ac:dyDescent="0.25">
      <c r="A1029" s="527"/>
      <c r="B1029" s="530"/>
      <c r="C1029" s="110">
        <v>12</v>
      </c>
      <c r="D1029" s="12"/>
      <c r="E1029" s="12"/>
      <c r="F1029" s="12"/>
      <c r="G1029" s="12"/>
      <c r="H1029" s="12"/>
      <c r="I1029" s="12"/>
      <c r="J1029" s="12"/>
      <c r="K1029" s="12"/>
      <c r="L1029" s="12"/>
      <c r="M1029" s="12"/>
      <c r="N1029" s="12"/>
      <c r="O1029" s="12"/>
      <c r="P1029" s="55">
        <f t="shared" si="54"/>
        <v>0</v>
      </c>
    </row>
    <row r="1030" spans="1:16" x14ac:dyDescent="0.25">
      <c r="A1030" s="527"/>
      <c r="B1030" s="530"/>
      <c r="C1030" s="110">
        <v>13</v>
      </c>
      <c r="D1030" s="12"/>
      <c r="E1030" s="12"/>
      <c r="F1030" s="12"/>
      <c r="G1030" s="12"/>
      <c r="H1030" s="12"/>
      <c r="I1030" s="12"/>
      <c r="J1030" s="12"/>
      <c r="K1030" s="12"/>
      <c r="L1030" s="12"/>
      <c r="M1030" s="12"/>
      <c r="N1030" s="12"/>
      <c r="O1030" s="12"/>
      <c r="P1030" s="55">
        <f t="shared" si="54"/>
        <v>0</v>
      </c>
    </row>
    <row r="1031" spans="1:16" x14ac:dyDescent="0.25">
      <c r="A1031" s="527"/>
      <c r="B1031" s="530"/>
      <c r="C1031" s="110">
        <v>14</v>
      </c>
      <c r="D1031" s="12"/>
      <c r="E1031" s="12"/>
      <c r="F1031" s="12"/>
      <c r="G1031" s="12"/>
      <c r="H1031" s="12"/>
      <c r="I1031" s="12"/>
      <c r="J1031" s="12"/>
      <c r="K1031" s="12"/>
      <c r="L1031" s="12"/>
      <c r="M1031" s="12"/>
      <c r="N1031" s="12"/>
      <c r="O1031" s="12"/>
      <c r="P1031" s="55">
        <f t="shared" si="54"/>
        <v>0</v>
      </c>
    </row>
    <row r="1032" spans="1:16" x14ac:dyDescent="0.25">
      <c r="A1032" s="527"/>
      <c r="B1032" s="530"/>
      <c r="C1032" s="110">
        <v>15</v>
      </c>
      <c r="D1032" s="12"/>
      <c r="E1032" s="12"/>
      <c r="F1032" s="12"/>
      <c r="G1032" s="12"/>
      <c r="H1032" s="12"/>
      <c r="I1032" s="12"/>
      <c r="J1032" s="12"/>
      <c r="K1032" s="12"/>
      <c r="L1032" s="12"/>
      <c r="M1032" s="12"/>
      <c r="N1032" s="12"/>
      <c r="O1032" s="12"/>
      <c r="P1032" s="55">
        <f t="shared" si="54"/>
        <v>0</v>
      </c>
    </row>
    <row r="1033" spans="1:16" x14ac:dyDescent="0.25">
      <c r="A1033" s="527"/>
      <c r="B1033" s="530"/>
      <c r="C1033" s="110">
        <v>16</v>
      </c>
      <c r="D1033" s="12"/>
      <c r="E1033" s="12"/>
      <c r="F1033" s="12"/>
      <c r="G1033" s="12"/>
      <c r="H1033" s="12"/>
      <c r="I1033" s="12"/>
      <c r="J1033" s="12"/>
      <c r="K1033" s="12"/>
      <c r="L1033" s="12"/>
      <c r="M1033" s="12"/>
      <c r="N1033" s="12"/>
      <c r="O1033" s="12"/>
      <c r="P1033" s="55">
        <f t="shared" si="54"/>
        <v>0</v>
      </c>
    </row>
    <row r="1034" spans="1:16" x14ac:dyDescent="0.25">
      <c r="A1034" s="527"/>
      <c r="B1034" s="530"/>
      <c r="C1034" s="110">
        <v>17</v>
      </c>
      <c r="D1034" s="12"/>
      <c r="E1034" s="12"/>
      <c r="F1034" s="12"/>
      <c r="G1034" s="12"/>
      <c r="H1034" s="12"/>
      <c r="I1034" s="12"/>
      <c r="J1034" s="12"/>
      <c r="K1034" s="12"/>
      <c r="L1034" s="12"/>
      <c r="M1034" s="12"/>
      <c r="N1034" s="12"/>
      <c r="O1034" s="12"/>
      <c r="P1034" s="55">
        <f t="shared" si="54"/>
        <v>0</v>
      </c>
    </row>
    <row r="1035" spans="1:16" x14ac:dyDescent="0.25">
      <c r="A1035" s="527"/>
      <c r="B1035" s="530"/>
      <c r="C1035" s="110">
        <v>25</v>
      </c>
      <c r="D1035" s="12"/>
      <c r="E1035" s="12"/>
      <c r="F1035" s="12"/>
      <c r="G1035" s="12"/>
      <c r="H1035" s="12"/>
      <c r="I1035" s="12"/>
      <c r="J1035" s="12"/>
      <c r="K1035" s="12"/>
      <c r="L1035" s="12"/>
      <c r="M1035" s="12"/>
      <c r="N1035" s="12"/>
      <c r="O1035" s="12"/>
      <c r="P1035" s="55">
        <f t="shared" si="54"/>
        <v>0</v>
      </c>
    </row>
    <row r="1036" spans="1:16" x14ac:dyDescent="0.25">
      <c r="A1036" s="527"/>
      <c r="B1036" s="530"/>
      <c r="C1036" s="110">
        <v>26</v>
      </c>
      <c r="D1036" s="12"/>
      <c r="E1036" s="12"/>
      <c r="F1036" s="12"/>
      <c r="G1036" s="12"/>
      <c r="H1036" s="12"/>
      <c r="I1036" s="12"/>
      <c r="J1036" s="12"/>
      <c r="K1036" s="12"/>
      <c r="L1036" s="12"/>
      <c r="M1036" s="12"/>
      <c r="N1036" s="12"/>
      <c r="O1036" s="12"/>
      <c r="P1036" s="55">
        <f t="shared" si="54"/>
        <v>0</v>
      </c>
    </row>
    <row r="1037" spans="1:16" x14ac:dyDescent="0.25">
      <c r="A1037" s="528"/>
      <c r="B1037" s="531"/>
      <c r="C1037" s="110">
        <v>27</v>
      </c>
      <c r="D1037" s="12"/>
      <c r="E1037" s="12"/>
      <c r="F1037" s="12"/>
      <c r="G1037" s="12"/>
      <c r="H1037" s="12"/>
      <c r="I1037" s="12"/>
      <c r="J1037" s="12"/>
      <c r="K1037" s="12"/>
      <c r="L1037" s="12"/>
      <c r="M1037" s="12"/>
      <c r="N1037" s="12"/>
      <c r="O1037" s="12"/>
      <c r="P1037" s="55">
        <f t="shared" si="54"/>
        <v>0</v>
      </c>
    </row>
    <row r="1038" spans="1:16" x14ac:dyDescent="0.25">
      <c r="A1038" s="526">
        <v>343</v>
      </c>
      <c r="B1038" s="529" t="s">
        <v>2309</v>
      </c>
      <c r="C1038" s="110">
        <v>11</v>
      </c>
      <c r="D1038" s="12"/>
      <c r="E1038" s="12"/>
      <c r="F1038" s="12"/>
      <c r="G1038" s="12"/>
      <c r="H1038" s="12"/>
      <c r="I1038" s="12"/>
      <c r="J1038" s="12"/>
      <c r="K1038" s="12"/>
      <c r="L1038" s="12"/>
      <c r="M1038" s="12"/>
      <c r="N1038" s="12"/>
      <c r="O1038" s="12"/>
      <c r="P1038" s="55">
        <f t="shared" si="54"/>
        <v>0</v>
      </c>
    </row>
    <row r="1039" spans="1:16" x14ac:dyDescent="0.25">
      <c r="A1039" s="527"/>
      <c r="B1039" s="530"/>
      <c r="C1039" s="110">
        <v>12</v>
      </c>
      <c r="D1039" s="12"/>
      <c r="E1039" s="12"/>
      <c r="F1039" s="12"/>
      <c r="G1039" s="12"/>
      <c r="H1039" s="12"/>
      <c r="I1039" s="12"/>
      <c r="J1039" s="12"/>
      <c r="K1039" s="12"/>
      <c r="L1039" s="12"/>
      <c r="M1039" s="12"/>
      <c r="N1039" s="12"/>
      <c r="O1039" s="12"/>
      <c r="P1039" s="55">
        <f t="shared" si="54"/>
        <v>0</v>
      </c>
    </row>
    <row r="1040" spans="1:16" x14ac:dyDescent="0.25">
      <c r="A1040" s="527"/>
      <c r="B1040" s="530"/>
      <c r="C1040" s="110">
        <v>13</v>
      </c>
      <c r="D1040" s="12"/>
      <c r="E1040" s="12"/>
      <c r="F1040" s="12"/>
      <c r="G1040" s="12"/>
      <c r="H1040" s="12"/>
      <c r="I1040" s="12"/>
      <c r="J1040" s="12"/>
      <c r="K1040" s="12"/>
      <c r="L1040" s="12"/>
      <c r="M1040" s="12"/>
      <c r="N1040" s="12"/>
      <c r="O1040" s="12"/>
      <c r="P1040" s="55">
        <f t="shared" si="54"/>
        <v>0</v>
      </c>
    </row>
    <row r="1041" spans="1:16" x14ac:dyDescent="0.25">
      <c r="A1041" s="527"/>
      <c r="B1041" s="530"/>
      <c r="C1041" s="110">
        <v>14</v>
      </c>
      <c r="D1041" s="12"/>
      <c r="E1041" s="12"/>
      <c r="F1041" s="12"/>
      <c r="G1041" s="12"/>
      <c r="H1041" s="12"/>
      <c r="I1041" s="12"/>
      <c r="J1041" s="12"/>
      <c r="K1041" s="12"/>
      <c r="L1041" s="12"/>
      <c r="M1041" s="12"/>
      <c r="N1041" s="12"/>
      <c r="O1041" s="12"/>
      <c r="P1041" s="55">
        <f t="shared" si="54"/>
        <v>0</v>
      </c>
    </row>
    <row r="1042" spans="1:16" x14ac:dyDescent="0.25">
      <c r="A1042" s="527"/>
      <c r="B1042" s="530"/>
      <c r="C1042" s="110">
        <v>15</v>
      </c>
      <c r="D1042" s="12"/>
      <c r="E1042" s="12"/>
      <c r="F1042" s="12"/>
      <c r="G1042" s="12"/>
      <c r="H1042" s="12"/>
      <c r="I1042" s="12"/>
      <c r="J1042" s="12"/>
      <c r="K1042" s="12"/>
      <c r="L1042" s="12"/>
      <c r="M1042" s="12"/>
      <c r="N1042" s="12"/>
      <c r="O1042" s="12"/>
      <c r="P1042" s="55">
        <f t="shared" si="54"/>
        <v>0</v>
      </c>
    </row>
    <row r="1043" spans="1:16" x14ac:dyDescent="0.25">
      <c r="A1043" s="527"/>
      <c r="B1043" s="530"/>
      <c r="C1043" s="110">
        <v>16</v>
      </c>
      <c r="D1043" s="12"/>
      <c r="E1043" s="12"/>
      <c r="F1043" s="12"/>
      <c r="G1043" s="12"/>
      <c r="H1043" s="12"/>
      <c r="I1043" s="12"/>
      <c r="J1043" s="12"/>
      <c r="K1043" s="12"/>
      <c r="L1043" s="12"/>
      <c r="M1043" s="12"/>
      <c r="N1043" s="12"/>
      <c r="O1043" s="12"/>
      <c r="P1043" s="55">
        <f t="shared" si="54"/>
        <v>0</v>
      </c>
    </row>
    <row r="1044" spans="1:16" x14ac:dyDescent="0.25">
      <c r="A1044" s="527"/>
      <c r="B1044" s="530"/>
      <c r="C1044" s="110">
        <v>17</v>
      </c>
      <c r="D1044" s="12"/>
      <c r="E1044" s="12"/>
      <c r="F1044" s="12"/>
      <c r="G1044" s="12"/>
      <c r="H1044" s="12"/>
      <c r="I1044" s="12"/>
      <c r="J1044" s="12"/>
      <c r="K1044" s="12"/>
      <c r="L1044" s="12"/>
      <c r="M1044" s="12"/>
      <c r="N1044" s="12"/>
      <c r="O1044" s="12"/>
      <c r="P1044" s="55">
        <f t="shared" si="54"/>
        <v>0</v>
      </c>
    </row>
    <row r="1045" spans="1:16" x14ac:dyDescent="0.25">
      <c r="A1045" s="527"/>
      <c r="B1045" s="530"/>
      <c r="C1045" s="110">
        <v>25</v>
      </c>
      <c r="D1045" s="12"/>
      <c r="E1045" s="12"/>
      <c r="F1045" s="12"/>
      <c r="G1045" s="12"/>
      <c r="H1045" s="12"/>
      <c r="I1045" s="12"/>
      <c r="J1045" s="12"/>
      <c r="K1045" s="12"/>
      <c r="L1045" s="12"/>
      <c r="M1045" s="12"/>
      <c r="N1045" s="12"/>
      <c r="O1045" s="12"/>
      <c r="P1045" s="55">
        <f t="shared" si="54"/>
        <v>0</v>
      </c>
    </row>
    <row r="1046" spans="1:16" x14ac:dyDescent="0.25">
      <c r="A1046" s="527"/>
      <c r="B1046" s="530"/>
      <c r="C1046" s="110">
        <v>26</v>
      </c>
      <c r="D1046" s="12"/>
      <c r="E1046" s="12"/>
      <c r="F1046" s="12"/>
      <c r="G1046" s="12"/>
      <c r="H1046" s="12"/>
      <c r="I1046" s="12"/>
      <c r="J1046" s="12"/>
      <c r="K1046" s="12"/>
      <c r="L1046" s="12"/>
      <c r="M1046" s="12"/>
      <c r="N1046" s="12"/>
      <c r="O1046" s="12"/>
      <c r="P1046" s="55">
        <f t="shared" si="54"/>
        <v>0</v>
      </c>
    </row>
    <row r="1047" spans="1:16" x14ac:dyDescent="0.25">
      <c r="A1047" s="528"/>
      <c r="B1047" s="531"/>
      <c r="C1047" s="110">
        <v>27</v>
      </c>
      <c r="D1047" s="12"/>
      <c r="E1047" s="12"/>
      <c r="F1047" s="12"/>
      <c r="G1047" s="12"/>
      <c r="H1047" s="12"/>
      <c r="I1047" s="12"/>
      <c r="J1047" s="12"/>
      <c r="K1047" s="12"/>
      <c r="L1047" s="12"/>
      <c r="M1047" s="12"/>
      <c r="N1047" s="12"/>
      <c r="O1047" s="12"/>
      <c r="P1047" s="55">
        <f t="shared" si="54"/>
        <v>0</v>
      </c>
    </row>
    <row r="1048" spans="1:16" x14ac:dyDescent="0.25">
      <c r="A1048" s="526">
        <v>344</v>
      </c>
      <c r="B1048" s="529" t="s">
        <v>2310</v>
      </c>
      <c r="C1048" s="110">
        <v>11</v>
      </c>
      <c r="D1048" s="12"/>
      <c r="E1048" s="12"/>
      <c r="F1048" s="12"/>
      <c r="G1048" s="12"/>
      <c r="H1048" s="12"/>
      <c r="I1048" s="12"/>
      <c r="J1048" s="12"/>
      <c r="K1048" s="12"/>
      <c r="L1048" s="12"/>
      <c r="M1048" s="12"/>
      <c r="N1048" s="12"/>
      <c r="O1048" s="12"/>
      <c r="P1048" s="55">
        <f t="shared" si="54"/>
        <v>0</v>
      </c>
    </row>
    <row r="1049" spans="1:16" x14ac:dyDescent="0.25">
      <c r="A1049" s="527"/>
      <c r="B1049" s="530"/>
      <c r="C1049" s="110">
        <v>12</v>
      </c>
      <c r="D1049" s="12"/>
      <c r="E1049" s="12"/>
      <c r="F1049" s="12"/>
      <c r="G1049" s="12"/>
      <c r="H1049" s="12"/>
      <c r="I1049" s="12"/>
      <c r="J1049" s="12"/>
      <c r="K1049" s="12"/>
      <c r="L1049" s="12"/>
      <c r="M1049" s="12"/>
      <c r="N1049" s="12"/>
      <c r="O1049" s="12"/>
      <c r="P1049" s="55">
        <f t="shared" si="54"/>
        <v>0</v>
      </c>
    </row>
    <row r="1050" spans="1:16" x14ac:dyDescent="0.25">
      <c r="A1050" s="527"/>
      <c r="B1050" s="530"/>
      <c r="C1050" s="110">
        <v>13</v>
      </c>
      <c r="D1050" s="12"/>
      <c r="E1050" s="12"/>
      <c r="F1050" s="12"/>
      <c r="G1050" s="12"/>
      <c r="H1050" s="12"/>
      <c r="I1050" s="12"/>
      <c r="J1050" s="12"/>
      <c r="K1050" s="12"/>
      <c r="L1050" s="12"/>
      <c r="M1050" s="12"/>
      <c r="N1050" s="12"/>
      <c r="O1050" s="12"/>
      <c r="P1050" s="55">
        <f t="shared" si="54"/>
        <v>0</v>
      </c>
    </row>
    <row r="1051" spans="1:16" x14ac:dyDescent="0.25">
      <c r="A1051" s="527"/>
      <c r="B1051" s="530"/>
      <c r="C1051" s="110">
        <v>14</v>
      </c>
      <c r="D1051" s="12"/>
      <c r="E1051" s="12"/>
      <c r="F1051" s="12"/>
      <c r="G1051" s="12"/>
      <c r="H1051" s="12"/>
      <c r="I1051" s="12"/>
      <c r="J1051" s="12"/>
      <c r="K1051" s="12"/>
      <c r="L1051" s="12"/>
      <c r="M1051" s="12"/>
      <c r="N1051" s="12"/>
      <c r="O1051" s="12"/>
      <c r="P1051" s="55">
        <f t="shared" si="54"/>
        <v>0</v>
      </c>
    </row>
    <row r="1052" spans="1:16" x14ac:dyDescent="0.25">
      <c r="A1052" s="527"/>
      <c r="B1052" s="530"/>
      <c r="C1052" s="110">
        <v>15</v>
      </c>
      <c r="D1052" s="12"/>
      <c r="E1052" s="12">
        <v>30000</v>
      </c>
      <c r="F1052" s="12"/>
      <c r="G1052" s="12"/>
      <c r="H1052" s="12"/>
      <c r="I1052" s="12"/>
      <c r="J1052" s="12"/>
      <c r="K1052" s="12"/>
      <c r="L1052" s="12"/>
      <c r="M1052" s="12"/>
      <c r="N1052" s="12"/>
      <c r="O1052" s="12"/>
      <c r="P1052" s="55">
        <f t="shared" si="54"/>
        <v>30000</v>
      </c>
    </row>
    <row r="1053" spans="1:16" x14ac:dyDescent="0.25">
      <c r="A1053" s="527"/>
      <c r="B1053" s="530"/>
      <c r="C1053" s="110">
        <v>16</v>
      </c>
      <c r="D1053" s="12"/>
      <c r="E1053" s="12"/>
      <c r="F1053" s="12"/>
      <c r="G1053" s="12"/>
      <c r="H1053" s="12"/>
      <c r="I1053" s="12"/>
      <c r="J1053" s="12"/>
      <c r="K1053" s="12"/>
      <c r="L1053" s="12"/>
      <c r="M1053" s="12"/>
      <c r="N1053" s="12"/>
      <c r="O1053" s="12"/>
      <c r="P1053" s="55">
        <f t="shared" si="54"/>
        <v>0</v>
      </c>
    </row>
    <row r="1054" spans="1:16" x14ac:dyDescent="0.25">
      <c r="A1054" s="527"/>
      <c r="B1054" s="530"/>
      <c r="C1054" s="110">
        <v>17</v>
      </c>
      <c r="D1054" s="12"/>
      <c r="E1054" s="12"/>
      <c r="F1054" s="12"/>
      <c r="G1054" s="12"/>
      <c r="H1054" s="12"/>
      <c r="I1054" s="12"/>
      <c r="J1054" s="12"/>
      <c r="K1054" s="12"/>
      <c r="L1054" s="12"/>
      <c r="M1054" s="12"/>
      <c r="N1054" s="12"/>
      <c r="O1054" s="12"/>
      <c r="P1054" s="55">
        <f t="shared" si="54"/>
        <v>0</v>
      </c>
    </row>
    <row r="1055" spans="1:16" x14ac:dyDescent="0.25">
      <c r="A1055" s="527"/>
      <c r="B1055" s="530"/>
      <c r="C1055" s="110">
        <v>25</v>
      </c>
      <c r="D1055" s="12"/>
      <c r="E1055" s="12"/>
      <c r="F1055" s="12"/>
      <c r="G1055" s="12"/>
      <c r="H1055" s="12"/>
      <c r="I1055" s="12"/>
      <c r="J1055" s="12"/>
      <c r="K1055" s="12"/>
      <c r="L1055" s="12"/>
      <c r="M1055" s="12"/>
      <c r="N1055" s="12"/>
      <c r="O1055" s="12"/>
      <c r="P1055" s="55">
        <f t="shared" si="54"/>
        <v>0</v>
      </c>
    </row>
    <row r="1056" spans="1:16" x14ac:dyDescent="0.25">
      <c r="A1056" s="527"/>
      <c r="B1056" s="530"/>
      <c r="C1056" s="110">
        <v>26</v>
      </c>
      <c r="D1056" s="12"/>
      <c r="E1056" s="12"/>
      <c r="F1056" s="12"/>
      <c r="G1056" s="12"/>
      <c r="H1056" s="12"/>
      <c r="I1056" s="12"/>
      <c r="J1056" s="12"/>
      <c r="K1056" s="12"/>
      <c r="L1056" s="12"/>
      <c r="M1056" s="12"/>
      <c r="N1056" s="12"/>
      <c r="O1056" s="12"/>
      <c r="P1056" s="55">
        <f t="shared" si="54"/>
        <v>0</v>
      </c>
    </row>
    <row r="1057" spans="1:16" x14ac:dyDescent="0.25">
      <c r="A1057" s="528"/>
      <c r="B1057" s="531"/>
      <c r="C1057" s="110">
        <v>27</v>
      </c>
      <c r="D1057" s="12"/>
      <c r="E1057" s="12"/>
      <c r="F1057" s="12"/>
      <c r="G1057" s="12"/>
      <c r="H1057" s="12"/>
      <c r="I1057" s="12"/>
      <c r="J1057" s="12"/>
      <c r="K1057" s="12"/>
      <c r="L1057" s="12"/>
      <c r="M1057" s="12"/>
      <c r="N1057" s="12"/>
      <c r="O1057" s="12"/>
      <c r="P1057" s="55">
        <f t="shared" si="54"/>
        <v>0</v>
      </c>
    </row>
    <row r="1058" spans="1:16" x14ac:dyDescent="0.25">
      <c r="A1058" s="526">
        <v>345</v>
      </c>
      <c r="B1058" s="529" t="s">
        <v>2311</v>
      </c>
      <c r="C1058" s="110">
        <v>11</v>
      </c>
      <c r="D1058" s="12"/>
      <c r="E1058" s="12"/>
      <c r="F1058" s="12"/>
      <c r="G1058" s="12"/>
      <c r="H1058" s="12"/>
      <c r="I1058" s="12"/>
      <c r="J1058" s="12"/>
      <c r="K1058" s="12"/>
      <c r="L1058" s="12"/>
      <c r="M1058" s="12"/>
      <c r="N1058" s="12"/>
      <c r="O1058" s="12"/>
      <c r="P1058" s="55">
        <f t="shared" si="54"/>
        <v>0</v>
      </c>
    </row>
    <row r="1059" spans="1:16" x14ac:dyDescent="0.25">
      <c r="A1059" s="527"/>
      <c r="B1059" s="530"/>
      <c r="C1059" s="110">
        <v>12</v>
      </c>
      <c r="D1059" s="12"/>
      <c r="E1059" s="12"/>
      <c r="F1059" s="12"/>
      <c r="G1059" s="12"/>
      <c r="H1059" s="12"/>
      <c r="I1059" s="12"/>
      <c r="J1059" s="12"/>
      <c r="K1059" s="12"/>
      <c r="L1059" s="12"/>
      <c r="M1059" s="12"/>
      <c r="N1059" s="12"/>
      <c r="O1059" s="12"/>
      <c r="P1059" s="55">
        <f t="shared" si="54"/>
        <v>0</v>
      </c>
    </row>
    <row r="1060" spans="1:16" x14ac:dyDescent="0.25">
      <c r="A1060" s="527"/>
      <c r="B1060" s="530"/>
      <c r="C1060" s="110">
        <v>13</v>
      </c>
      <c r="D1060" s="12"/>
      <c r="E1060" s="12"/>
      <c r="F1060" s="12"/>
      <c r="G1060" s="12"/>
      <c r="H1060" s="12"/>
      <c r="I1060" s="12"/>
      <c r="J1060" s="12"/>
      <c r="K1060" s="12"/>
      <c r="L1060" s="12"/>
      <c r="M1060" s="12"/>
      <c r="N1060" s="12"/>
      <c r="O1060" s="12"/>
      <c r="P1060" s="55">
        <f t="shared" si="54"/>
        <v>0</v>
      </c>
    </row>
    <row r="1061" spans="1:16" x14ac:dyDescent="0.25">
      <c r="A1061" s="527"/>
      <c r="B1061" s="530"/>
      <c r="C1061" s="110">
        <v>14</v>
      </c>
      <c r="D1061" s="12"/>
      <c r="E1061" s="12"/>
      <c r="F1061" s="12"/>
      <c r="G1061" s="12"/>
      <c r="H1061" s="12"/>
      <c r="I1061" s="12"/>
      <c r="J1061" s="12"/>
      <c r="K1061" s="12"/>
      <c r="L1061" s="12"/>
      <c r="M1061" s="12"/>
      <c r="N1061" s="12"/>
      <c r="O1061" s="12"/>
      <c r="P1061" s="55">
        <f t="shared" si="54"/>
        <v>0</v>
      </c>
    </row>
    <row r="1062" spans="1:16" x14ac:dyDescent="0.25">
      <c r="A1062" s="527"/>
      <c r="B1062" s="530"/>
      <c r="C1062" s="110">
        <v>15</v>
      </c>
      <c r="D1062" s="12">
        <v>150000</v>
      </c>
      <c r="E1062" s="12">
        <v>150000</v>
      </c>
      <c r="F1062" s="12">
        <v>100000</v>
      </c>
      <c r="G1062" s="12"/>
      <c r="H1062" s="12"/>
      <c r="I1062" s="12"/>
      <c r="J1062" s="12"/>
      <c r="K1062" s="12"/>
      <c r="L1062" s="12"/>
      <c r="M1062" s="12"/>
      <c r="N1062" s="12"/>
      <c r="O1062" s="12"/>
      <c r="P1062" s="55">
        <f t="shared" si="54"/>
        <v>400000</v>
      </c>
    </row>
    <row r="1063" spans="1:16" x14ac:dyDescent="0.25">
      <c r="A1063" s="527"/>
      <c r="B1063" s="530"/>
      <c r="C1063" s="110">
        <v>16</v>
      </c>
      <c r="D1063" s="12"/>
      <c r="E1063" s="12"/>
      <c r="F1063" s="12"/>
      <c r="G1063" s="12"/>
      <c r="H1063" s="12"/>
      <c r="I1063" s="12"/>
      <c r="J1063" s="12"/>
      <c r="K1063" s="12"/>
      <c r="L1063" s="12"/>
      <c r="M1063" s="12"/>
      <c r="N1063" s="12"/>
      <c r="O1063" s="12"/>
      <c r="P1063" s="55">
        <f t="shared" si="54"/>
        <v>0</v>
      </c>
    </row>
    <row r="1064" spans="1:16" x14ac:dyDescent="0.25">
      <c r="A1064" s="527"/>
      <c r="B1064" s="530"/>
      <c r="C1064" s="110">
        <v>17</v>
      </c>
      <c r="D1064" s="12"/>
      <c r="E1064" s="12"/>
      <c r="F1064" s="12"/>
      <c r="G1064" s="12"/>
      <c r="H1064" s="12"/>
      <c r="I1064" s="12"/>
      <c r="J1064" s="12"/>
      <c r="K1064" s="12"/>
      <c r="L1064" s="12"/>
      <c r="M1064" s="12"/>
      <c r="N1064" s="12"/>
      <c r="O1064" s="12"/>
      <c r="P1064" s="55">
        <f t="shared" si="54"/>
        <v>0</v>
      </c>
    </row>
    <row r="1065" spans="1:16" x14ac:dyDescent="0.25">
      <c r="A1065" s="527"/>
      <c r="B1065" s="530"/>
      <c r="C1065" s="110">
        <v>25</v>
      </c>
      <c r="D1065" s="12"/>
      <c r="E1065" s="12"/>
      <c r="F1065" s="12"/>
      <c r="G1065" s="12"/>
      <c r="H1065" s="12"/>
      <c r="I1065" s="12"/>
      <c r="J1065" s="12"/>
      <c r="K1065" s="12"/>
      <c r="L1065" s="12"/>
      <c r="M1065" s="12"/>
      <c r="N1065" s="12"/>
      <c r="O1065" s="12"/>
      <c r="P1065" s="55">
        <f t="shared" si="54"/>
        <v>0</v>
      </c>
    </row>
    <row r="1066" spans="1:16" x14ac:dyDescent="0.25">
      <c r="A1066" s="527"/>
      <c r="B1066" s="530"/>
      <c r="C1066" s="110">
        <v>26</v>
      </c>
      <c r="D1066" s="12"/>
      <c r="E1066" s="12"/>
      <c r="F1066" s="12"/>
      <c r="G1066" s="12"/>
      <c r="H1066" s="12"/>
      <c r="I1066" s="12"/>
      <c r="J1066" s="12"/>
      <c r="K1066" s="12"/>
      <c r="L1066" s="12"/>
      <c r="M1066" s="12"/>
      <c r="N1066" s="12"/>
      <c r="O1066" s="12"/>
      <c r="P1066" s="55">
        <f t="shared" si="54"/>
        <v>0</v>
      </c>
    </row>
    <row r="1067" spans="1:16" x14ac:dyDescent="0.25">
      <c r="A1067" s="528"/>
      <c r="B1067" s="531"/>
      <c r="C1067" s="110">
        <v>27</v>
      </c>
      <c r="D1067" s="12"/>
      <c r="E1067" s="12"/>
      <c r="F1067" s="12"/>
      <c r="G1067" s="12"/>
      <c r="H1067" s="12"/>
      <c r="I1067" s="12"/>
      <c r="J1067" s="12"/>
      <c r="K1067" s="12"/>
      <c r="L1067" s="12"/>
      <c r="M1067" s="12"/>
      <c r="N1067" s="12"/>
      <c r="O1067" s="12"/>
      <c r="P1067" s="55">
        <f t="shared" si="54"/>
        <v>0</v>
      </c>
    </row>
    <row r="1068" spans="1:16" x14ac:dyDescent="0.25">
      <c r="A1068" s="526">
        <v>346</v>
      </c>
      <c r="B1068" s="529" t="s">
        <v>2312</v>
      </c>
      <c r="C1068" s="110">
        <v>11</v>
      </c>
      <c r="D1068" s="12"/>
      <c r="E1068" s="12"/>
      <c r="F1068" s="12"/>
      <c r="G1068" s="12"/>
      <c r="H1068" s="12"/>
      <c r="I1068" s="12"/>
      <c r="J1068" s="12"/>
      <c r="K1068" s="12"/>
      <c r="L1068" s="12"/>
      <c r="M1068" s="12"/>
      <c r="N1068" s="12"/>
      <c r="O1068" s="12"/>
      <c r="P1068" s="55">
        <f t="shared" si="54"/>
        <v>0</v>
      </c>
    </row>
    <row r="1069" spans="1:16" x14ac:dyDescent="0.25">
      <c r="A1069" s="527"/>
      <c r="B1069" s="530"/>
      <c r="C1069" s="110">
        <v>12</v>
      </c>
      <c r="D1069" s="12"/>
      <c r="E1069" s="12"/>
      <c r="F1069" s="12"/>
      <c r="G1069" s="12"/>
      <c r="H1069" s="12"/>
      <c r="I1069" s="12"/>
      <c r="J1069" s="12"/>
      <c r="K1069" s="12"/>
      <c r="L1069" s="12"/>
      <c r="M1069" s="12"/>
      <c r="N1069" s="12"/>
      <c r="O1069" s="12"/>
      <c r="P1069" s="55">
        <f t="shared" si="54"/>
        <v>0</v>
      </c>
    </row>
    <row r="1070" spans="1:16" x14ac:dyDescent="0.25">
      <c r="A1070" s="527"/>
      <c r="B1070" s="530"/>
      <c r="C1070" s="110">
        <v>13</v>
      </c>
      <c r="D1070" s="12"/>
      <c r="E1070" s="12"/>
      <c r="F1070" s="12"/>
      <c r="G1070" s="12"/>
      <c r="H1070" s="12"/>
      <c r="I1070" s="12"/>
      <c r="J1070" s="12"/>
      <c r="K1070" s="12"/>
      <c r="L1070" s="12"/>
      <c r="M1070" s="12"/>
      <c r="N1070" s="12"/>
      <c r="O1070" s="12"/>
      <c r="P1070" s="55">
        <f t="shared" si="54"/>
        <v>0</v>
      </c>
    </row>
    <row r="1071" spans="1:16" x14ac:dyDescent="0.25">
      <c r="A1071" s="527"/>
      <c r="B1071" s="530"/>
      <c r="C1071" s="110">
        <v>14</v>
      </c>
      <c r="D1071" s="12"/>
      <c r="E1071" s="12"/>
      <c r="F1071" s="12"/>
      <c r="G1071" s="12"/>
      <c r="H1071" s="12"/>
      <c r="I1071" s="12"/>
      <c r="J1071" s="12"/>
      <c r="K1071" s="12"/>
      <c r="L1071" s="12"/>
      <c r="M1071" s="12"/>
      <c r="N1071" s="12"/>
      <c r="O1071" s="12"/>
      <c r="P1071" s="55">
        <f t="shared" si="54"/>
        <v>0</v>
      </c>
    </row>
    <row r="1072" spans="1:16" x14ac:dyDescent="0.25">
      <c r="A1072" s="527"/>
      <c r="B1072" s="530"/>
      <c r="C1072" s="110">
        <v>15</v>
      </c>
      <c r="D1072" s="12"/>
      <c r="E1072" s="12"/>
      <c r="F1072" s="12"/>
      <c r="G1072" s="12"/>
      <c r="H1072" s="12"/>
      <c r="I1072" s="12"/>
      <c r="J1072" s="12"/>
      <c r="K1072" s="12"/>
      <c r="L1072" s="12"/>
      <c r="M1072" s="12"/>
      <c r="N1072" s="12"/>
      <c r="O1072" s="12"/>
      <c r="P1072" s="55">
        <f t="shared" si="54"/>
        <v>0</v>
      </c>
    </row>
    <row r="1073" spans="1:16" x14ac:dyDescent="0.25">
      <c r="A1073" s="527"/>
      <c r="B1073" s="530"/>
      <c r="C1073" s="110">
        <v>16</v>
      </c>
      <c r="D1073" s="12"/>
      <c r="E1073" s="12"/>
      <c r="F1073" s="12"/>
      <c r="G1073" s="12"/>
      <c r="H1073" s="12"/>
      <c r="I1073" s="12"/>
      <c r="J1073" s="12"/>
      <c r="K1073" s="12"/>
      <c r="L1073" s="12"/>
      <c r="M1073" s="12"/>
      <c r="N1073" s="12"/>
      <c r="O1073" s="12"/>
      <c r="P1073" s="55">
        <f t="shared" si="54"/>
        <v>0</v>
      </c>
    </row>
    <row r="1074" spans="1:16" x14ac:dyDescent="0.25">
      <c r="A1074" s="527"/>
      <c r="B1074" s="530"/>
      <c r="C1074" s="110">
        <v>17</v>
      </c>
      <c r="D1074" s="12"/>
      <c r="E1074" s="12"/>
      <c r="F1074" s="12"/>
      <c r="G1074" s="12"/>
      <c r="H1074" s="12"/>
      <c r="I1074" s="12"/>
      <c r="J1074" s="12"/>
      <c r="K1074" s="12"/>
      <c r="L1074" s="12"/>
      <c r="M1074" s="12"/>
      <c r="N1074" s="12"/>
      <c r="O1074" s="12"/>
      <c r="P1074" s="55">
        <f t="shared" si="54"/>
        <v>0</v>
      </c>
    </row>
    <row r="1075" spans="1:16" x14ac:dyDescent="0.25">
      <c r="A1075" s="527"/>
      <c r="B1075" s="530"/>
      <c r="C1075" s="110">
        <v>25</v>
      </c>
      <c r="D1075" s="12"/>
      <c r="E1075" s="12"/>
      <c r="F1075" s="12"/>
      <c r="G1075" s="12"/>
      <c r="H1075" s="12"/>
      <c r="I1075" s="12"/>
      <c r="J1075" s="12"/>
      <c r="K1075" s="12"/>
      <c r="L1075" s="12"/>
      <c r="M1075" s="12"/>
      <c r="N1075" s="12"/>
      <c r="O1075" s="12"/>
      <c r="P1075" s="55">
        <f t="shared" si="54"/>
        <v>0</v>
      </c>
    </row>
    <row r="1076" spans="1:16" x14ac:dyDescent="0.25">
      <c r="A1076" s="527"/>
      <c r="B1076" s="530"/>
      <c r="C1076" s="110">
        <v>26</v>
      </c>
      <c r="D1076" s="12"/>
      <c r="E1076" s="12"/>
      <c r="F1076" s="12"/>
      <c r="G1076" s="12"/>
      <c r="H1076" s="12"/>
      <c r="I1076" s="12"/>
      <c r="J1076" s="12"/>
      <c r="K1076" s="12"/>
      <c r="L1076" s="12"/>
      <c r="M1076" s="12"/>
      <c r="N1076" s="12"/>
      <c r="O1076" s="12"/>
      <c r="P1076" s="55">
        <f t="shared" si="54"/>
        <v>0</v>
      </c>
    </row>
    <row r="1077" spans="1:16" x14ac:dyDescent="0.25">
      <c r="A1077" s="528"/>
      <c r="B1077" s="531"/>
      <c r="C1077" s="110">
        <v>27</v>
      </c>
      <c r="D1077" s="12"/>
      <c r="E1077" s="12"/>
      <c r="F1077" s="12"/>
      <c r="G1077" s="12"/>
      <c r="H1077" s="12"/>
      <c r="I1077" s="12"/>
      <c r="J1077" s="12"/>
      <c r="K1077" s="12"/>
      <c r="L1077" s="12"/>
      <c r="M1077" s="12"/>
      <c r="N1077" s="12"/>
      <c r="O1077" s="12"/>
      <c r="P1077" s="55">
        <f t="shared" si="54"/>
        <v>0</v>
      </c>
    </row>
    <row r="1078" spans="1:16" x14ac:dyDescent="0.25">
      <c r="A1078" s="526">
        <v>347</v>
      </c>
      <c r="B1078" s="529" t="s">
        <v>2313</v>
      </c>
      <c r="C1078" s="110">
        <v>11</v>
      </c>
      <c r="D1078" s="12"/>
      <c r="E1078" s="12"/>
      <c r="F1078" s="12"/>
      <c r="G1078" s="12"/>
      <c r="H1078" s="12"/>
      <c r="I1078" s="12"/>
      <c r="J1078" s="12"/>
      <c r="K1078" s="12"/>
      <c r="L1078" s="12"/>
      <c r="M1078" s="12"/>
      <c r="N1078" s="12"/>
      <c r="O1078" s="12"/>
      <c r="P1078" s="55">
        <f t="shared" si="54"/>
        <v>0</v>
      </c>
    </row>
    <row r="1079" spans="1:16" x14ac:dyDescent="0.25">
      <c r="A1079" s="527"/>
      <c r="B1079" s="530"/>
      <c r="C1079" s="110">
        <v>12</v>
      </c>
      <c r="D1079" s="12"/>
      <c r="E1079" s="12"/>
      <c r="F1079" s="12"/>
      <c r="G1079" s="12"/>
      <c r="H1079" s="12"/>
      <c r="I1079" s="12"/>
      <c r="J1079" s="12"/>
      <c r="K1079" s="12"/>
      <c r="L1079" s="12"/>
      <c r="M1079" s="12"/>
      <c r="N1079" s="12"/>
      <c r="O1079" s="12"/>
      <c r="P1079" s="55">
        <f t="shared" si="54"/>
        <v>0</v>
      </c>
    </row>
    <row r="1080" spans="1:16" x14ac:dyDescent="0.25">
      <c r="A1080" s="527"/>
      <c r="B1080" s="530"/>
      <c r="C1080" s="110">
        <v>13</v>
      </c>
      <c r="D1080" s="12"/>
      <c r="E1080" s="12"/>
      <c r="F1080" s="12"/>
      <c r="G1080" s="12"/>
      <c r="H1080" s="12"/>
      <c r="I1080" s="12"/>
      <c r="J1080" s="12"/>
      <c r="K1080" s="12"/>
      <c r="L1080" s="12"/>
      <c r="M1080" s="12"/>
      <c r="N1080" s="12"/>
      <c r="O1080" s="12"/>
      <c r="P1080" s="55">
        <f t="shared" si="54"/>
        <v>0</v>
      </c>
    </row>
    <row r="1081" spans="1:16" x14ac:dyDescent="0.25">
      <c r="A1081" s="527"/>
      <c r="B1081" s="530"/>
      <c r="C1081" s="110">
        <v>14</v>
      </c>
      <c r="D1081" s="12"/>
      <c r="E1081" s="12"/>
      <c r="F1081" s="12"/>
      <c r="G1081" s="12"/>
      <c r="H1081" s="12"/>
      <c r="I1081" s="12"/>
      <c r="J1081" s="12"/>
      <c r="K1081" s="12"/>
      <c r="L1081" s="12"/>
      <c r="M1081" s="12"/>
      <c r="N1081" s="12"/>
      <c r="O1081" s="12"/>
      <c r="P1081" s="55">
        <f t="shared" si="54"/>
        <v>0</v>
      </c>
    </row>
    <row r="1082" spans="1:16" x14ac:dyDescent="0.25">
      <c r="A1082" s="527"/>
      <c r="B1082" s="530"/>
      <c r="C1082" s="110">
        <v>15</v>
      </c>
      <c r="D1082" s="12"/>
      <c r="E1082" s="12"/>
      <c r="F1082" s="12"/>
      <c r="G1082" s="12"/>
      <c r="H1082" s="12"/>
      <c r="I1082" s="12"/>
      <c r="J1082" s="12"/>
      <c r="K1082" s="12"/>
      <c r="L1082" s="12"/>
      <c r="M1082" s="12"/>
      <c r="N1082" s="12"/>
      <c r="O1082" s="12"/>
      <c r="P1082" s="55">
        <f t="shared" si="54"/>
        <v>0</v>
      </c>
    </row>
    <row r="1083" spans="1:16" x14ac:dyDescent="0.25">
      <c r="A1083" s="527"/>
      <c r="B1083" s="530"/>
      <c r="C1083" s="110">
        <v>16</v>
      </c>
      <c r="D1083" s="12"/>
      <c r="E1083" s="12"/>
      <c r="F1083" s="12"/>
      <c r="G1083" s="12"/>
      <c r="H1083" s="12"/>
      <c r="I1083" s="12"/>
      <c r="J1083" s="12"/>
      <c r="K1083" s="12"/>
      <c r="L1083" s="12"/>
      <c r="M1083" s="12"/>
      <c r="N1083" s="12"/>
      <c r="O1083" s="12"/>
      <c r="P1083" s="55">
        <f t="shared" si="54"/>
        <v>0</v>
      </c>
    </row>
    <row r="1084" spans="1:16" x14ac:dyDescent="0.25">
      <c r="A1084" s="527"/>
      <c r="B1084" s="530"/>
      <c r="C1084" s="110">
        <v>17</v>
      </c>
      <c r="D1084" s="12"/>
      <c r="E1084" s="12"/>
      <c r="F1084" s="12"/>
      <c r="G1084" s="12"/>
      <c r="H1084" s="12"/>
      <c r="I1084" s="12"/>
      <c r="J1084" s="12"/>
      <c r="K1084" s="12"/>
      <c r="L1084" s="12"/>
      <c r="M1084" s="12"/>
      <c r="N1084" s="12"/>
      <c r="O1084" s="12"/>
      <c r="P1084" s="55">
        <f t="shared" si="54"/>
        <v>0</v>
      </c>
    </row>
    <row r="1085" spans="1:16" x14ac:dyDescent="0.25">
      <c r="A1085" s="527"/>
      <c r="B1085" s="530"/>
      <c r="C1085" s="110">
        <v>25</v>
      </c>
      <c r="D1085" s="12"/>
      <c r="E1085" s="12"/>
      <c r="F1085" s="12"/>
      <c r="G1085" s="12"/>
      <c r="H1085" s="12"/>
      <c r="I1085" s="12"/>
      <c r="J1085" s="12"/>
      <c r="K1085" s="12"/>
      <c r="L1085" s="12"/>
      <c r="M1085" s="12"/>
      <c r="N1085" s="12"/>
      <c r="O1085" s="12"/>
      <c r="P1085" s="55">
        <f t="shared" si="54"/>
        <v>0</v>
      </c>
    </row>
    <row r="1086" spans="1:16" x14ac:dyDescent="0.25">
      <c r="A1086" s="527"/>
      <c r="B1086" s="530"/>
      <c r="C1086" s="110">
        <v>26</v>
      </c>
      <c r="D1086" s="12"/>
      <c r="E1086" s="12"/>
      <c r="F1086" s="12"/>
      <c r="G1086" s="12"/>
      <c r="H1086" s="12"/>
      <c r="I1086" s="12"/>
      <c r="J1086" s="12"/>
      <c r="K1086" s="12"/>
      <c r="L1086" s="12"/>
      <c r="M1086" s="12"/>
      <c r="N1086" s="12"/>
      <c r="O1086" s="12"/>
      <c r="P1086" s="55">
        <f t="shared" si="54"/>
        <v>0</v>
      </c>
    </row>
    <row r="1087" spans="1:16" x14ac:dyDescent="0.25">
      <c r="A1087" s="528"/>
      <c r="B1087" s="531"/>
      <c r="C1087" s="110">
        <v>27</v>
      </c>
      <c r="D1087" s="12"/>
      <c r="E1087" s="12"/>
      <c r="F1087" s="12"/>
      <c r="G1087" s="12"/>
      <c r="H1087" s="12"/>
      <c r="I1087" s="12"/>
      <c r="J1087" s="12"/>
      <c r="K1087" s="12"/>
      <c r="L1087" s="12"/>
      <c r="M1087" s="12"/>
      <c r="N1087" s="12"/>
      <c r="O1087" s="12"/>
      <c r="P1087" s="55">
        <f t="shared" si="54"/>
        <v>0</v>
      </c>
    </row>
    <row r="1088" spans="1:16" x14ac:dyDescent="0.25">
      <c r="A1088" s="526">
        <v>348</v>
      </c>
      <c r="B1088" s="529" t="s">
        <v>2314</v>
      </c>
      <c r="C1088" s="110">
        <v>11</v>
      </c>
      <c r="D1088" s="12"/>
      <c r="E1088" s="12"/>
      <c r="F1088" s="12"/>
      <c r="G1088" s="12"/>
      <c r="H1088" s="12"/>
      <c r="I1088" s="12"/>
      <c r="J1088" s="12"/>
      <c r="K1088" s="12"/>
      <c r="L1088" s="12"/>
      <c r="M1088" s="12"/>
      <c r="N1088" s="12"/>
      <c r="O1088" s="12"/>
      <c r="P1088" s="55">
        <f t="shared" si="54"/>
        <v>0</v>
      </c>
    </row>
    <row r="1089" spans="1:16" x14ac:dyDescent="0.25">
      <c r="A1089" s="527"/>
      <c r="B1089" s="530"/>
      <c r="C1089" s="110">
        <v>12</v>
      </c>
      <c r="D1089" s="12"/>
      <c r="E1089" s="12"/>
      <c r="F1089" s="12"/>
      <c r="G1089" s="12"/>
      <c r="H1089" s="12"/>
      <c r="I1089" s="12"/>
      <c r="J1089" s="12"/>
      <c r="K1089" s="12"/>
      <c r="L1089" s="12"/>
      <c r="M1089" s="12"/>
      <c r="N1089" s="12"/>
      <c r="O1089" s="12"/>
      <c r="P1089" s="55">
        <f t="shared" si="54"/>
        <v>0</v>
      </c>
    </row>
    <row r="1090" spans="1:16" x14ac:dyDescent="0.25">
      <c r="A1090" s="527"/>
      <c r="B1090" s="530"/>
      <c r="C1090" s="110">
        <v>13</v>
      </c>
      <c r="D1090" s="12"/>
      <c r="E1090" s="12"/>
      <c r="F1090" s="12"/>
      <c r="G1090" s="12"/>
      <c r="H1090" s="12"/>
      <c r="I1090" s="12"/>
      <c r="J1090" s="12"/>
      <c r="K1090" s="12"/>
      <c r="L1090" s="12"/>
      <c r="M1090" s="12"/>
      <c r="N1090" s="12"/>
      <c r="O1090" s="12"/>
      <c r="P1090" s="55">
        <f t="shared" si="54"/>
        <v>0</v>
      </c>
    </row>
    <row r="1091" spans="1:16" x14ac:dyDescent="0.25">
      <c r="A1091" s="527"/>
      <c r="B1091" s="530"/>
      <c r="C1091" s="110">
        <v>14</v>
      </c>
      <c r="D1091" s="12"/>
      <c r="E1091" s="12"/>
      <c r="F1091" s="12"/>
      <c r="G1091" s="12"/>
      <c r="H1091" s="12"/>
      <c r="I1091" s="12"/>
      <c r="J1091" s="12"/>
      <c r="K1091" s="12"/>
      <c r="L1091" s="12"/>
      <c r="M1091" s="12"/>
      <c r="N1091" s="12"/>
      <c r="O1091" s="12"/>
      <c r="P1091" s="55">
        <f t="shared" si="54"/>
        <v>0</v>
      </c>
    </row>
    <row r="1092" spans="1:16" x14ac:dyDescent="0.25">
      <c r="A1092" s="527"/>
      <c r="B1092" s="530"/>
      <c r="C1092" s="110">
        <v>15</v>
      </c>
      <c r="D1092" s="12"/>
      <c r="E1092" s="12"/>
      <c r="F1092" s="12"/>
      <c r="G1092" s="12"/>
      <c r="H1092" s="12"/>
      <c r="I1092" s="12"/>
      <c r="J1092" s="12"/>
      <c r="K1092" s="12"/>
      <c r="L1092" s="12"/>
      <c r="M1092" s="12"/>
      <c r="N1092" s="12"/>
      <c r="O1092" s="12"/>
      <c r="P1092" s="55">
        <f t="shared" si="54"/>
        <v>0</v>
      </c>
    </row>
    <row r="1093" spans="1:16" x14ac:dyDescent="0.25">
      <c r="A1093" s="527"/>
      <c r="B1093" s="530"/>
      <c r="C1093" s="110">
        <v>16</v>
      </c>
      <c r="D1093" s="12"/>
      <c r="E1093" s="12"/>
      <c r="F1093" s="12"/>
      <c r="G1093" s="12"/>
      <c r="H1093" s="12"/>
      <c r="I1093" s="12"/>
      <c r="J1093" s="12"/>
      <c r="K1093" s="12"/>
      <c r="L1093" s="12"/>
      <c r="M1093" s="12"/>
      <c r="N1093" s="12"/>
      <c r="O1093" s="12"/>
      <c r="P1093" s="55">
        <f t="shared" si="54"/>
        <v>0</v>
      </c>
    </row>
    <row r="1094" spans="1:16" x14ac:dyDescent="0.25">
      <c r="A1094" s="527"/>
      <c r="B1094" s="530"/>
      <c r="C1094" s="110">
        <v>17</v>
      </c>
      <c r="D1094" s="12"/>
      <c r="E1094" s="12"/>
      <c r="F1094" s="12"/>
      <c r="G1094" s="12"/>
      <c r="H1094" s="12"/>
      <c r="I1094" s="12"/>
      <c r="J1094" s="12"/>
      <c r="K1094" s="12"/>
      <c r="L1094" s="12"/>
      <c r="M1094" s="12"/>
      <c r="N1094" s="12"/>
      <c r="O1094" s="12"/>
      <c r="P1094" s="55">
        <f t="shared" si="54"/>
        <v>0</v>
      </c>
    </row>
    <row r="1095" spans="1:16" x14ac:dyDescent="0.25">
      <c r="A1095" s="527"/>
      <c r="B1095" s="530"/>
      <c r="C1095" s="110">
        <v>25</v>
      </c>
      <c r="D1095" s="12"/>
      <c r="E1095" s="12"/>
      <c r="F1095" s="12"/>
      <c r="G1095" s="12"/>
      <c r="H1095" s="12"/>
      <c r="I1095" s="12"/>
      <c r="J1095" s="12"/>
      <c r="K1095" s="12"/>
      <c r="L1095" s="12"/>
      <c r="M1095" s="12"/>
      <c r="N1095" s="12"/>
      <c r="O1095" s="12"/>
      <c r="P1095" s="55">
        <f t="shared" si="54"/>
        <v>0</v>
      </c>
    </row>
    <row r="1096" spans="1:16" x14ac:dyDescent="0.25">
      <c r="A1096" s="527"/>
      <c r="B1096" s="530"/>
      <c r="C1096" s="110">
        <v>26</v>
      </c>
      <c r="D1096" s="12"/>
      <c r="E1096" s="12"/>
      <c r="F1096" s="12"/>
      <c r="G1096" s="12"/>
      <c r="H1096" s="12"/>
      <c r="I1096" s="12"/>
      <c r="J1096" s="12"/>
      <c r="K1096" s="12"/>
      <c r="L1096" s="12"/>
      <c r="M1096" s="12"/>
      <c r="N1096" s="12"/>
      <c r="O1096" s="12"/>
      <c r="P1096" s="55">
        <f t="shared" si="54"/>
        <v>0</v>
      </c>
    </row>
    <row r="1097" spans="1:16" x14ac:dyDescent="0.25">
      <c r="A1097" s="528"/>
      <c r="B1097" s="531"/>
      <c r="C1097" s="110">
        <v>27</v>
      </c>
      <c r="D1097" s="12"/>
      <c r="E1097" s="12"/>
      <c r="F1097" s="12"/>
      <c r="G1097" s="12"/>
      <c r="H1097" s="12"/>
      <c r="I1097" s="12"/>
      <c r="J1097" s="12"/>
      <c r="K1097" s="12"/>
      <c r="L1097" s="12"/>
      <c r="M1097" s="12"/>
      <c r="N1097" s="12"/>
      <c r="O1097" s="12"/>
      <c r="P1097" s="55">
        <f t="shared" si="54"/>
        <v>0</v>
      </c>
    </row>
    <row r="1098" spans="1:16" x14ac:dyDescent="0.25">
      <c r="A1098" s="526">
        <v>349</v>
      </c>
      <c r="B1098" s="529" t="s">
        <v>2315</v>
      </c>
      <c r="C1098" s="110">
        <v>11</v>
      </c>
      <c r="D1098" s="12"/>
      <c r="E1098" s="12"/>
      <c r="F1098" s="12"/>
      <c r="G1098" s="12"/>
      <c r="H1098" s="12"/>
      <c r="I1098" s="12"/>
      <c r="J1098" s="12"/>
      <c r="K1098" s="12"/>
      <c r="L1098" s="12"/>
      <c r="M1098" s="12"/>
      <c r="N1098" s="12"/>
      <c r="O1098" s="12"/>
      <c r="P1098" s="55">
        <f t="shared" si="54"/>
        <v>0</v>
      </c>
    </row>
    <row r="1099" spans="1:16" x14ac:dyDescent="0.25">
      <c r="A1099" s="527"/>
      <c r="B1099" s="530"/>
      <c r="C1099" s="110">
        <v>12</v>
      </c>
      <c r="D1099" s="12"/>
      <c r="E1099" s="12"/>
      <c r="F1099" s="12"/>
      <c r="G1099" s="12"/>
      <c r="H1099" s="12"/>
      <c r="I1099" s="12"/>
      <c r="J1099" s="12"/>
      <c r="K1099" s="12"/>
      <c r="L1099" s="12"/>
      <c r="M1099" s="12"/>
      <c r="N1099" s="12"/>
      <c r="O1099" s="12"/>
      <c r="P1099" s="55">
        <f t="shared" si="54"/>
        <v>0</v>
      </c>
    </row>
    <row r="1100" spans="1:16" x14ac:dyDescent="0.25">
      <c r="A1100" s="527"/>
      <c r="B1100" s="530"/>
      <c r="C1100" s="110">
        <v>13</v>
      </c>
      <c r="D1100" s="12"/>
      <c r="E1100" s="12"/>
      <c r="F1100" s="12"/>
      <c r="G1100" s="12"/>
      <c r="H1100" s="12"/>
      <c r="I1100" s="12"/>
      <c r="J1100" s="12"/>
      <c r="K1100" s="12"/>
      <c r="L1100" s="12"/>
      <c r="M1100" s="12"/>
      <c r="N1100" s="12"/>
      <c r="O1100" s="12"/>
      <c r="P1100" s="55">
        <f t="shared" si="54"/>
        <v>0</v>
      </c>
    </row>
    <row r="1101" spans="1:16" x14ac:dyDescent="0.25">
      <c r="A1101" s="527"/>
      <c r="B1101" s="530"/>
      <c r="C1101" s="110">
        <v>14</v>
      </c>
      <c r="D1101" s="12"/>
      <c r="E1101" s="12"/>
      <c r="F1101" s="12"/>
      <c r="G1101" s="12"/>
      <c r="H1101" s="12"/>
      <c r="I1101" s="12"/>
      <c r="J1101" s="12"/>
      <c r="K1101" s="12"/>
      <c r="L1101" s="12"/>
      <c r="M1101" s="12"/>
      <c r="N1101" s="12"/>
      <c r="O1101" s="12"/>
      <c r="P1101" s="55">
        <f t="shared" si="54"/>
        <v>0</v>
      </c>
    </row>
    <row r="1102" spans="1:16" x14ac:dyDescent="0.25">
      <c r="A1102" s="527"/>
      <c r="B1102" s="530"/>
      <c r="C1102" s="110">
        <v>15</v>
      </c>
      <c r="D1102" s="12"/>
      <c r="E1102" s="12"/>
      <c r="F1102" s="12"/>
      <c r="G1102" s="12"/>
      <c r="H1102" s="12"/>
      <c r="I1102" s="12"/>
      <c r="J1102" s="12"/>
      <c r="K1102" s="12"/>
      <c r="L1102" s="12"/>
      <c r="M1102" s="12"/>
      <c r="N1102" s="12"/>
      <c r="O1102" s="12"/>
      <c r="P1102" s="55">
        <f t="shared" si="54"/>
        <v>0</v>
      </c>
    </row>
    <row r="1103" spans="1:16" x14ac:dyDescent="0.25">
      <c r="A1103" s="527"/>
      <c r="B1103" s="530"/>
      <c r="C1103" s="110">
        <v>16</v>
      </c>
      <c r="D1103" s="12"/>
      <c r="E1103" s="12"/>
      <c r="F1103" s="12"/>
      <c r="G1103" s="12"/>
      <c r="H1103" s="12"/>
      <c r="I1103" s="12"/>
      <c r="J1103" s="12"/>
      <c r="K1103" s="12"/>
      <c r="L1103" s="12"/>
      <c r="M1103" s="12"/>
      <c r="N1103" s="12"/>
      <c r="O1103" s="12"/>
      <c r="P1103" s="55">
        <f t="shared" si="54"/>
        <v>0</v>
      </c>
    </row>
    <row r="1104" spans="1:16" x14ac:dyDescent="0.25">
      <c r="A1104" s="527"/>
      <c r="B1104" s="530"/>
      <c r="C1104" s="110">
        <v>17</v>
      </c>
      <c r="D1104" s="12"/>
      <c r="E1104" s="12"/>
      <c r="F1104" s="12"/>
      <c r="G1104" s="12"/>
      <c r="H1104" s="12"/>
      <c r="I1104" s="12"/>
      <c r="J1104" s="12"/>
      <c r="K1104" s="12"/>
      <c r="L1104" s="12"/>
      <c r="M1104" s="12"/>
      <c r="N1104" s="12"/>
      <c r="O1104" s="12"/>
      <c r="P1104" s="55">
        <f t="shared" si="54"/>
        <v>0</v>
      </c>
    </row>
    <row r="1105" spans="1:16" x14ac:dyDescent="0.25">
      <c r="A1105" s="527"/>
      <c r="B1105" s="530"/>
      <c r="C1105" s="110">
        <v>25</v>
      </c>
      <c r="D1105" s="66"/>
      <c r="E1105" s="66"/>
      <c r="F1105" s="66"/>
      <c r="G1105" s="66"/>
      <c r="H1105" s="66"/>
      <c r="I1105" s="66"/>
      <c r="J1105" s="66"/>
      <c r="K1105" s="66"/>
      <c r="L1105" s="66"/>
      <c r="M1105" s="66"/>
      <c r="N1105" s="66"/>
      <c r="O1105" s="66"/>
      <c r="P1105" s="55">
        <f t="shared" si="54"/>
        <v>0</v>
      </c>
    </row>
    <row r="1106" spans="1:16" x14ac:dyDescent="0.25">
      <c r="A1106" s="527"/>
      <c r="B1106" s="530"/>
      <c r="C1106" s="110">
        <v>26</v>
      </c>
      <c r="D1106" s="66"/>
      <c r="E1106" s="66"/>
      <c r="F1106" s="66"/>
      <c r="G1106" s="66"/>
      <c r="H1106" s="66"/>
      <c r="I1106" s="66"/>
      <c r="J1106" s="66"/>
      <c r="K1106" s="66"/>
      <c r="L1106" s="66"/>
      <c r="M1106" s="66"/>
      <c r="N1106" s="66"/>
      <c r="O1106" s="66"/>
      <c r="P1106" s="55">
        <f t="shared" ref="P1106:P1107" si="55">SUM(D1106:O1106)</f>
        <v>0</v>
      </c>
    </row>
    <row r="1107" spans="1:16" x14ac:dyDescent="0.25">
      <c r="A1107" s="528"/>
      <c r="B1107" s="531"/>
      <c r="C1107" s="110">
        <v>27</v>
      </c>
      <c r="D1107" s="66"/>
      <c r="E1107" s="66"/>
      <c r="F1107" s="66"/>
      <c r="G1107" s="66"/>
      <c r="H1107" s="66"/>
      <c r="I1107" s="66"/>
      <c r="J1107" s="66"/>
      <c r="K1107" s="66"/>
      <c r="L1107" s="66"/>
      <c r="M1107" s="66"/>
      <c r="N1107" s="66"/>
      <c r="O1107" s="66"/>
      <c r="P1107" s="55">
        <f t="shared" si="55"/>
        <v>0</v>
      </c>
    </row>
    <row r="1108" spans="1:16" ht="30" customHeight="1" x14ac:dyDescent="0.25">
      <c r="A1108" s="74">
        <v>3500</v>
      </c>
      <c r="B1108" s="534" t="s">
        <v>2316</v>
      </c>
      <c r="C1108" s="535"/>
      <c r="D1108" s="72">
        <f>SUM(D1109:D1198)</f>
        <v>15000</v>
      </c>
      <c r="E1108" s="72">
        <f t="shared" ref="E1108:O1108" si="56">SUM(E1109:E1198)</f>
        <v>15000</v>
      </c>
      <c r="F1108" s="72">
        <f t="shared" si="56"/>
        <v>15000</v>
      </c>
      <c r="G1108" s="72">
        <f t="shared" si="56"/>
        <v>15000</v>
      </c>
      <c r="H1108" s="72">
        <f t="shared" si="56"/>
        <v>15000</v>
      </c>
      <c r="I1108" s="72">
        <f t="shared" si="56"/>
        <v>30000</v>
      </c>
      <c r="J1108" s="72">
        <f t="shared" si="56"/>
        <v>15000</v>
      </c>
      <c r="K1108" s="72">
        <f t="shared" si="56"/>
        <v>15000</v>
      </c>
      <c r="L1108" s="72">
        <f t="shared" si="56"/>
        <v>15000</v>
      </c>
      <c r="M1108" s="72">
        <f t="shared" si="56"/>
        <v>15000</v>
      </c>
      <c r="N1108" s="72">
        <f t="shared" si="56"/>
        <v>15000</v>
      </c>
      <c r="O1108" s="72">
        <f t="shared" si="56"/>
        <v>15000</v>
      </c>
      <c r="P1108" s="72">
        <f>SUM(P1109:P1198)</f>
        <v>195000</v>
      </c>
    </row>
    <row r="1109" spans="1:16" x14ac:dyDescent="0.25">
      <c r="A1109" s="526">
        <v>351</v>
      </c>
      <c r="B1109" s="529" t="s">
        <v>2317</v>
      </c>
      <c r="C1109" s="110">
        <v>11</v>
      </c>
      <c r="D1109" s="12"/>
      <c r="E1109" s="12"/>
      <c r="F1109" s="12"/>
      <c r="G1109" s="12"/>
      <c r="H1109" s="12"/>
      <c r="I1109" s="12"/>
      <c r="J1109" s="12"/>
      <c r="K1109" s="12"/>
      <c r="L1109" s="12"/>
      <c r="M1109" s="12"/>
      <c r="N1109" s="12"/>
      <c r="O1109" s="12"/>
      <c r="P1109" s="55">
        <f t="shared" ref="P1109:P1196" si="57">SUM(D1109:O1109)</f>
        <v>0</v>
      </c>
    </row>
    <row r="1110" spans="1:16" x14ac:dyDescent="0.25">
      <c r="A1110" s="527"/>
      <c r="B1110" s="530"/>
      <c r="C1110" s="110">
        <v>12</v>
      </c>
      <c r="D1110" s="12"/>
      <c r="E1110" s="12"/>
      <c r="F1110" s="12"/>
      <c r="G1110" s="12"/>
      <c r="H1110" s="12"/>
      <c r="I1110" s="12"/>
      <c r="J1110" s="12"/>
      <c r="K1110" s="12"/>
      <c r="L1110" s="12"/>
      <c r="M1110" s="12"/>
      <c r="N1110" s="12"/>
      <c r="O1110" s="12"/>
      <c r="P1110" s="55">
        <f t="shared" si="57"/>
        <v>0</v>
      </c>
    </row>
    <row r="1111" spans="1:16" x14ac:dyDescent="0.25">
      <c r="A1111" s="527"/>
      <c r="B1111" s="530"/>
      <c r="C1111" s="110">
        <v>13</v>
      </c>
      <c r="D1111" s="12"/>
      <c r="E1111" s="12"/>
      <c r="F1111" s="12"/>
      <c r="G1111" s="12"/>
      <c r="H1111" s="12"/>
      <c r="I1111" s="12"/>
      <c r="J1111" s="12"/>
      <c r="K1111" s="12"/>
      <c r="L1111" s="12"/>
      <c r="M1111" s="12"/>
      <c r="N1111" s="12"/>
      <c r="O1111" s="12"/>
      <c r="P1111" s="55">
        <f t="shared" si="57"/>
        <v>0</v>
      </c>
    </row>
    <row r="1112" spans="1:16" x14ac:dyDescent="0.25">
      <c r="A1112" s="527"/>
      <c r="B1112" s="530"/>
      <c r="C1112" s="110">
        <v>14</v>
      </c>
      <c r="D1112" s="12"/>
      <c r="E1112" s="12"/>
      <c r="F1112" s="12"/>
      <c r="G1112" s="12"/>
      <c r="H1112" s="12"/>
      <c r="I1112" s="12"/>
      <c r="J1112" s="12"/>
      <c r="K1112" s="12"/>
      <c r="L1112" s="12"/>
      <c r="M1112" s="12"/>
      <c r="N1112" s="12"/>
      <c r="O1112" s="12"/>
      <c r="P1112" s="55">
        <f t="shared" si="57"/>
        <v>0</v>
      </c>
    </row>
    <row r="1113" spans="1:16" x14ac:dyDescent="0.25">
      <c r="A1113" s="527"/>
      <c r="B1113" s="530"/>
      <c r="C1113" s="110">
        <v>15</v>
      </c>
      <c r="D1113" s="12"/>
      <c r="E1113" s="12"/>
      <c r="F1113" s="12"/>
      <c r="G1113" s="12"/>
      <c r="H1113" s="12"/>
      <c r="I1113" s="12"/>
      <c r="J1113" s="12"/>
      <c r="K1113" s="12"/>
      <c r="L1113" s="12"/>
      <c r="M1113" s="12"/>
      <c r="N1113" s="12"/>
      <c r="O1113" s="12"/>
      <c r="P1113" s="55">
        <f t="shared" si="57"/>
        <v>0</v>
      </c>
    </row>
    <row r="1114" spans="1:16" x14ac:dyDescent="0.25">
      <c r="A1114" s="527"/>
      <c r="B1114" s="530"/>
      <c r="C1114" s="110">
        <v>16</v>
      </c>
      <c r="D1114" s="12"/>
      <c r="E1114" s="12"/>
      <c r="F1114" s="12"/>
      <c r="G1114" s="12"/>
      <c r="H1114" s="12"/>
      <c r="I1114" s="12"/>
      <c r="J1114" s="12"/>
      <c r="K1114" s="12"/>
      <c r="L1114" s="12"/>
      <c r="M1114" s="12"/>
      <c r="N1114" s="12"/>
      <c r="O1114" s="12"/>
      <c r="P1114" s="55">
        <f t="shared" si="57"/>
        <v>0</v>
      </c>
    </row>
    <row r="1115" spans="1:16" x14ac:dyDescent="0.25">
      <c r="A1115" s="527"/>
      <c r="B1115" s="530"/>
      <c r="C1115" s="110">
        <v>17</v>
      </c>
      <c r="D1115" s="12"/>
      <c r="E1115" s="12"/>
      <c r="F1115" s="12"/>
      <c r="G1115" s="12"/>
      <c r="H1115" s="12"/>
      <c r="I1115" s="12"/>
      <c r="J1115" s="12"/>
      <c r="K1115" s="12"/>
      <c r="L1115" s="12"/>
      <c r="M1115" s="12"/>
      <c r="N1115" s="12"/>
      <c r="O1115" s="12"/>
      <c r="P1115" s="55">
        <f t="shared" si="57"/>
        <v>0</v>
      </c>
    </row>
    <row r="1116" spans="1:16" x14ac:dyDescent="0.25">
      <c r="A1116" s="527"/>
      <c r="B1116" s="530"/>
      <c r="C1116" s="110">
        <v>25</v>
      </c>
      <c r="D1116" s="12"/>
      <c r="E1116" s="12"/>
      <c r="F1116" s="12"/>
      <c r="G1116" s="12"/>
      <c r="H1116" s="12"/>
      <c r="I1116" s="12"/>
      <c r="J1116" s="12"/>
      <c r="K1116" s="12"/>
      <c r="L1116" s="12"/>
      <c r="M1116" s="12"/>
      <c r="N1116" s="12"/>
      <c r="O1116" s="12"/>
      <c r="P1116" s="55">
        <f t="shared" si="57"/>
        <v>0</v>
      </c>
    </row>
    <row r="1117" spans="1:16" x14ac:dyDescent="0.25">
      <c r="A1117" s="527"/>
      <c r="B1117" s="530"/>
      <c r="C1117" s="110">
        <v>26</v>
      </c>
      <c r="D1117" s="12"/>
      <c r="E1117" s="12"/>
      <c r="F1117" s="12"/>
      <c r="G1117" s="12"/>
      <c r="H1117" s="12"/>
      <c r="I1117" s="12"/>
      <c r="J1117" s="12"/>
      <c r="K1117" s="12"/>
      <c r="L1117" s="12"/>
      <c r="M1117" s="12"/>
      <c r="N1117" s="12"/>
      <c r="O1117" s="12"/>
      <c r="P1117" s="55">
        <f t="shared" si="57"/>
        <v>0</v>
      </c>
    </row>
    <row r="1118" spans="1:16" x14ac:dyDescent="0.25">
      <c r="A1118" s="528"/>
      <c r="B1118" s="531"/>
      <c r="C1118" s="110">
        <v>27</v>
      </c>
      <c r="D1118" s="12"/>
      <c r="E1118" s="12"/>
      <c r="F1118" s="12"/>
      <c r="G1118" s="12"/>
      <c r="H1118" s="12"/>
      <c r="I1118" s="12"/>
      <c r="J1118" s="12"/>
      <c r="K1118" s="12"/>
      <c r="L1118" s="12"/>
      <c r="M1118" s="12"/>
      <c r="N1118" s="12"/>
      <c r="O1118" s="12"/>
      <c r="P1118" s="55">
        <f t="shared" si="57"/>
        <v>0</v>
      </c>
    </row>
    <row r="1119" spans="1:16" ht="15" customHeight="1" x14ac:dyDescent="0.25">
      <c r="A1119" s="526">
        <v>352</v>
      </c>
      <c r="B1119" s="529" t="s">
        <v>2318</v>
      </c>
      <c r="C1119" s="110">
        <v>11</v>
      </c>
      <c r="D1119" s="12"/>
      <c r="E1119" s="12"/>
      <c r="F1119" s="12"/>
      <c r="G1119" s="12"/>
      <c r="H1119" s="12"/>
      <c r="I1119" s="12"/>
      <c r="J1119" s="12"/>
      <c r="K1119" s="12"/>
      <c r="L1119" s="12"/>
      <c r="M1119" s="12"/>
      <c r="N1119" s="12"/>
      <c r="O1119" s="12"/>
      <c r="P1119" s="55">
        <f t="shared" si="57"/>
        <v>0</v>
      </c>
    </row>
    <row r="1120" spans="1:16" ht="15" customHeight="1" x14ac:dyDescent="0.25">
      <c r="A1120" s="527"/>
      <c r="B1120" s="530"/>
      <c r="C1120" s="110">
        <v>12</v>
      </c>
      <c r="D1120" s="12"/>
      <c r="E1120" s="12"/>
      <c r="F1120" s="12"/>
      <c r="G1120" s="12"/>
      <c r="H1120" s="12"/>
      <c r="I1120" s="12"/>
      <c r="J1120" s="12"/>
      <c r="K1120" s="12"/>
      <c r="L1120" s="12"/>
      <c r="M1120" s="12"/>
      <c r="N1120" s="12"/>
      <c r="O1120" s="12"/>
      <c r="P1120" s="55">
        <f t="shared" si="57"/>
        <v>0</v>
      </c>
    </row>
    <row r="1121" spans="1:16" ht="15" customHeight="1" x14ac:dyDescent="0.25">
      <c r="A1121" s="527"/>
      <c r="B1121" s="530"/>
      <c r="C1121" s="110">
        <v>13</v>
      </c>
      <c r="D1121" s="12"/>
      <c r="E1121" s="12"/>
      <c r="F1121" s="12"/>
      <c r="G1121" s="12"/>
      <c r="H1121" s="12"/>
      <c r="I1121" s="12"/>
      <c r="J1121" s="12"/>
      <c r="K1121" s="12"/>
      <c r="L1121" s="12"/>
      <c r="M1121" s="12"/>
      <c r="N1121" s="12"/>
      <c r="O1121" s="12"/>
      <c r="P1121" s="55">
        <f t="shared" si="57"/>
        <v>0</v>
      </c>
    </row>
    <row r="1122" spans="1:16" x14ac:dyDescent="0.25">
      <c r="A1122" s="527"/>
      <c r="B1122" s="530"/>
      <c r="C1122" s="110">
        <v>14</v>
      </c>
      <c r="D1122" s="12"/>
      <c r="E1122" s="12"/>
      <c r="F1122" s="12"/>
      <c r="G1122" s="12"/>
      <c r="H1122" s="12"/>
      <c r="I1122" s="12"/>
      <c r="J1122" s="12"/>
      <c r="K1122" s="12"/>
      <c r="L1122" s="12"/>
      <c r="M1122" s="12"/>
      <c r="N1122" s="12"/>
      <c r="O1122" s="12"/>
      <c r="P1122" s="55">
        <f t="shared" si="57"/>
        <v>0</v>
      </c>
    </row>
    <row r="1123" spans="1:16" x14ac:dyDescent="0.25">
      <c r="A1123" s="527"/>
      <c r="B1123" s="530"/>
      <c r="C1123" s="110">
        <v>15</v>
      </c>
      <c r="D1123" s="12"/>
      <c r="E1123" s="12"/>
      <c r="F1123" s="12"/>
      <c r="G1123" s="12"/>
      <c r="H1123" s="12"/>
      <c r="I1123" s="12"/>
      <c r="J1123" s="12"/>
      <c r="K1123" s="12"/>
      <c r="L1123" s="12"/>
      <c r="M1123" s="12"/>
      <c r="N1123" s="12"/>
      <c r="O1123" s="12"/>
      <c r="P1123" s="55">
        <f t="shared" si="57"/>
        <v>0</v>
      </c>
    </row>
    <row r="1124" spans="1:16" x14ac:dyDescent="0.25">
      <c r="A1124" s="527"/>
      <c r="B1124" s="530"/>
      <c r="C1124" s="110">
        <v>16</v>
      </c>
      <c r="D1124" s="12"/>
      <c r="E1124" s="12"/>
      <c r="F1124" s="12"/>
      <c r="G1124" s="12"/>
      <c r="H1124" s="12"/>
      <c r="I1124" s="12"/>
      <c r="J1124" s="12"/>
      <c r="K1124" s="12"/>
      <c r="L1124" s="12"/>
      <c r="M1124" s="12"/>
      <c r="N1124" s="12"/>
      <c r="O1124" s="12"/>
      <c r="P1124" s="55">
        <f t="shared" si="57"/>
        <v>0</v>
      </c>
    </row>
    <row r="1125" spans="1:16" x14ac:dyDescent="0.25">
      <c r="A1125" s="527"/>
      <c r="B1125" s="530"/>
      <c r="C1125" s="110">
        <v>17</v>
      </c>
      <c r="D1125" s="12"/>
      <c r="E1125" s="12"/>
      <c r="F1125" s="12"/>
      <c r="G1125" s="12"/>
      <c r="H1125" s="12"/>
      <c r="I1125" s="12"/>
      <c r="J1125" s="12"/>
      <c r="K1125" s="12"/>
      <c r="L1125" s="12"/>
      <c r="M1125" s="12"/>
      <c r="N1125" s="12"/>
      <c r="O1125" s="12"/>
      <c r="P1125" s="55">
        <f t="shared" si="57"/>
        <v>0</v>
      </c>
    </row>
    <row r="1126" spans="1:16" x14ac:dyDescent="0.25">
      <c r="A1126" s="527"/>
      <c r="B1126" s="530"/>
      <c r="C1126" s="110">
        <v>25</v>
      </c>
      <c r="D1126" s="12"/>
      <c r="E1126" s="12"/>
      <c r="F1126" s="12"/>
      <c r="G1126" s="12"/>
      <c r="H1126" s="12"/>
      <c r="I1126" s="12"/>
      <c r="J1126" s="12"/>
      <c r="K1126" s="12"/>
      <c r="L1126" s="12"/>
      <c r="M1126" s="12"/>
      <c r="N1126" s="12"/>
      <c r="O1126" s="12"/>
      <c r="P1126" s="55">
        <f t="shared" si="57"/>
        <v>0</v>
      </c>
    </row>
    <row r="1127" spans="1:16" x14ac:dyDescent="0.25">
      <c r="A1127" s="527"/>
      <c r="B1127" s="530"/>
      <c r="C1127" s="110">
        <v>26</v>
      </c>
      <c r="D1127" s="12"/>
      <c r="E1127" s="12"/>
      <c r="F1127" s="12"/>
      <c r="G1127" s="12"/>
      <c r="H1127" s="12"/>
      <c r="I1127" s="12"/>
      <c r="J1127" s="12"/>
      <c r="K1127" s="12"/>
      <c r="L1127" s="12"/>
      <c r="M1127" s="12"/>
      <c r="N1127" s="12"/>
      <c r="O1127" s="12"/>
      <c r="P1127" s="55">
        <f t="shared" si="57"/>
        <v>0</v>
      </c>
    </row>
    <row r="1128" spans="1:16" x14ac:dyDescent="0.25">
      <c r="A1128" s="528"/>
      <c r="B1128" s="531"/>
      <c r="C1128" s="110">
        <v>27</v>
      </c>
      <c r="D1128" s="12"/>
      <c r="E1128" s="12"/>
      <c r="F1128" s="12"/>
      <c r="G1128" s="12"/>
      <c r="H1128" s="12"/>
      <c r="I1128" s="12"/>
      <c r="J1128" s="12"/>
      <c r="K1128" s="12"/>
      <c r="L1128" s="12"/>
      <c r="M1128" s="12"/>
      <c r="N1128" s="12"/>
      <c r="O1128" s="12"/>
      <c r="P1128" s="55">
        <f t="shared" si="57"/>
        <v>0</v>
      </c>
    </row>
    <row r="1129" spans="1:16" ht="15" customHeight="1" x14ac:dyDescent="0.25">
      <c r="A1129" s="526">
        <v>353</v>
      </c>
      <c r="B1129" s="529" t="s">
        <v>2319</v>
      </c>
      <c r="C1129" s="110">
        <v>11</v>
      </c>
      <c r="D1129" s="12"/>
      <c r="E1129" s="12"/>
      <c r="F1129" s="12"/>
      <c r="G1129" s="12"/>
      <c r="H1129" s="12"/>
      <c r="I1129" s="12"/>
      <c r="J1129" s="12"/>
      <c r="K1129" s="12"/>
      <c r="L1129" s="12"/>
      <c r="M1129" s="12"/>
      <c r="N1129" s="12"/>
      <c r="O1129" s="12"/>
      <c r="P1129" s="55">
        <f t="shared" si="57"/>
        <v>0</v>
      </c>
    </row>
    <row r="1130" spans="1:16" x14ac:dyDescent="0.25">
      <c r="A1130" s="527"/>
      <c r="B1130" s="530"/>
      <c r="C1130" s="110">
        <v>12</v>
      </c>
      <c r="D1130" s="12"/>
      <c r="E1130" s="12"/>
      <c r="F1130" s="12"/>
      <c r="G1130" s="12"/>
      <c r="H1130" s="12"/>
      <c r="I1130" s="12"/>
      <c r="J1130" s="12"/>
      <c r="K1130" s="12"/>
      <c r="L1130" s="12"/>
      <c r="M1130" s="12"/>
      <c r="N1130" s="12"/>
      <c r="O1130" s="12"/>
      <c r="P1130" s="55">
        <f t="shared" si="57"/>
        <v>0</v>
      </c>
    </row>
    <row r="1131" spans="1:16" x14ac:dyDescent="0.25">
      <c r="A1131" s="527"/>
      <c r="B1131" s="530"/>
      <c r="C1131" s="110">
        <v>13</v>
      </c>
      <c r="D1131" s="12"/>
      <c r="E1131" s="12"/>
      <c r="F1131" s="12"/>
      <c r="G1131" s="12"/>
      <c r="H1131" s="12"/>
      <c r="I1131" s="12"/>
      <c r="J1131" s="12"/>
      <c r="K1131" s="12"/>
      <c r="L1131" s="12"/>
      <c r="M1131" s="12"/>
      <c r="N1131" s="12"/>
      <c r="O1131" s="12"/>
      <c r="P1131" s="55">
        <f t="shared" si="57"/>
        <v>0</v>
      </c>
    </row>
    <row r="1132" spans="1:16" x14ac:dyDescent="0.25">
      <c r="A1132" s="527"/>
      <c r="B1132" s="530"/>
      <c r="C1132" s="110">
        <v>14</v>
      </c>
      <c r="D1132" s="12"/>
      <c r="E1132" s="12"/>
      <c r="F1132" s="12"/>
      <c r="G1132" s="12"/>
      <c r="H1132" s="12"/>
      <c r="I1132" s="12"/>
      <c r="J1132" s="12"/>
      <c r="K1132" s="12"/>
      <c r="L1132" s="12"/>
      <c r="M1132" s="12"/>
      <c r="N1132" s="12"/>
      <c r="O1132" s="12"/>
      <c r="P1132" s="55">
        <f t="shared" si="57"/>
        <v>0</v>
      </c>
    </row>
    <row r="1133" spans="1:16" x14ac:dyDescent="0.25">
      <c r="A1133" s="527"/>
      <c r="B1133" s="530"/>
      <c r="C1133" s="110">
        <v>15</v>
      </c>
      <c r="D1133" s="12"/>
      <c r="E1133" s="12"/>
      <c r="F1133" s="12"/>
      <c r="G1133" s="12"/>
      <c r="H1133" s="12"/>
      <c r="I1133" s="12"/>
      <c r="J1133" s="12"/>
      <c r="K1133" s="12"/>
      <c r="L1133" s="12"/>
      <c r="M1133" s="12"/>
      <c r="N1133" s="12"/>
      <c r="O1133" s="12"/>
      <c r="P1133" s="55">
        <f t="shared" si="57"/>
        <v>0</v>
      </c>
    </row>
    <row r="1134" spans="1:16" x14ac:dyDescent="0.25">
      <c r="A1134" s="527"/>
      <c r="B1134" s="530"/>
      <c r="C1134" s="110">
        <v>16</v>
      </c>
      <c r="D1134" s="12"/>
      <c r="E1134" s="12"/>
      <c r="F1134" s="12"/>
      <c r="G1134" s="12"/>
      <c r="H1134" s="12"/>
      <c r="I1134" s="12"/>
      <c r="J1134" s="12"/>
      <c r="K1134" s="12"/>
      <c r="L1134" s="12"/>
      <c r="M1134" s="12"/>
      <c r="N1134" s="12"/>
      <c r="O1134" s="12"/>
      <c r="P1134" s="55">
        <f t="shared" si="57"/>
        <v>0</v>
      </c>
    </row>
    <row r="1135" spans="1:16" x14ac:dyDescent="0.25">
      <c r="A1135" s="527"/>
      <c r="B1135" s="530"/>
      <c r="C1135" s="110">
        <v>17</v>
      </c>
      <c r="D1135" s="12"/>
      <c r="E1135" s="12"/>
      <c r="F1135" s="12"/>
      <c r="G1135" s="12"/>
      <c r="H1135" s="12"/>
      <c r="I1135" s="12"/>
      <c r="J1135" s="12"/>
      <c r="K1135" s="12"/>
      <c r="L1135" s="12"/>
      <c r="M1135" s="12"/>
      <c r="N1135" s="12"/>
      <c r="O1135" s="12"/>
      <c r="P1135" s="55">
        <f t="shared" si="57"/>
        <v>0</v>
      </c>
    </row>
    <row r="1136" spans="1:16" x14ac:dyDescent="0.25">
      <c r="A1136" s="527"/>
      <c r="B1136" s="530"/>
      <c r="C1136" s="110">
        <v>25</v>
      </c>
      <c r="D1136" s="12"/>
      <c r="E1136" s="12"/>
      <c r="F1136" s="12"/>
      <c r="G1136" s="12"/>
      <c r="H1136" s="12"/>
      <c r="I1136" s="12"/>
      <c r="J1136" s="12"/>
      <c r="K1136" s="12"/>
      <c r="L1136" s="12"/>
      <c r="M1136" s="12"/>
      <c r="N1136" s="12"/>
      <c r="O1136" s="12"/>
      <c r="P1136" s="55">
        <f t="shared" si="57"/>
        <v>0</v>
      </c>
    </row>
    <row r="1137" spans="1:16" x14ac:dyDescent="0.25">
      <c r="A1137" s="527"/>
      <c r="B1137" s="530"/>
      <c r="C1137" s="110">
        <v>26</v>
      </c>
      <c r="D1137" s="12"/>
      <c r="E1137" s="12"/>
      <c r="F1137" s="12"/>
      <c r="G1137" s="12"/>
      <c r="H1137" s="12"/>
      <c r="I1137" s="12"/>
      <c r="J1137" s="12"/>
      <c r="K1137" s="12"/>
      <c r="L1137" s="12"/>
      <c r="M1137" s="12"/>
      <c r="N1137" s="12"/>
      <c r="O1137" s="12"/>
      <c r="P1137" s="55">
        <f t="shared" si="57"/>
        <v>0</v>
      </c>
    </row>
    <row r="1138" spans="1:16" x14ac:dyDescent="0.25">
      <c r="A1138" s="528"/>
      <c r="B1138" s="531"/>
      <c r="C1138" s="110">
        <v>27</v>
      </c>
      <c r="D1138" s="12"/>
      <c r="E1138" s="12"/>
      <c r="F1138" s="12"/>
      <c r="G1138" s="12"/>
      <c r="H1138" s="12"/>
      <c r="I1138" s="12"/>
      <c r="J1138" s="12"/>
      <c r="K1138" s="12"/>
      <c r="L1138" s="12"/>
      <c r="M1138" s="12"/>
      <c r="N1138" s="12"/>
      <c r="O1138" s="12"/>
      <c r="P1138" s="55">
        <f t="shared" si="57"/>
        <v>0</v>
      </c>
    </row>
    <row r="1139" spans="1:16" ht="15" customHeight="1" x14ac:dyDescent="0.25">
      <c r="A1139" s="526">
        <v>354</v>
      </c>
      <c r="B1139" s="529" t="s">
        <v>2320</v>
      </c>
      <c r="C1139" s="110">
        <v>11</v>
      </c>
      <c r="D1139" s="12"/>
      <c r="E1139" s="12"/>
      <c r="F1139" s="12"/>
      <c r="G1139" s="12"/>
      <c r="H1139" s="12"/>
      <c r="I1139" s="12"/>
      <c r="J1139" s="12"/>
      <c r="K1139" s="12"/>
      <c r="L1139" s="12"/>
      <c r="M1139" s="12"/>
      <c r="N1139" s="12"/>
      <c r="O1139" s="12"/>
      <c r="P1139" s="55">
        <f t="shared" si="57"/>
        <v>0</v>
      </c>
    </row>
    <row r="1140" spans="1:16" x14ac:dyDescent="0.25">
      <c r="A1140" s="527"/>
      <c r="B1140" s="530"/>
      <c r="C1140" s="110">
        <v>12</v>
      </c>
      <c r="D1140" s="12"/>
      <c r="E1140" s="12"/>
      <c r="F1140" s="12"/>
      <c r="G1140" s="12"/>
      <c r="H1140" s="12"/>
      <c r="I1140" s="12"/>
      <c r="J1140" s="12"/>
      <c r="K1140" s="12"/>
      <c r="L1140" s="12"/>
      <c r="M1140" s="12"/>
      <c r="N1140" s="12"/>
      <c r="O1140" s="12"/>
      <c r="P1140" s="55">
        <f t="shared" si="57"/>
        <v>0</v>
      </c>
    </row>
    <row r="1141" spans="1:16" x14ac:dyDescent="0.25">
      <c r="A1141" s="527"/>
      <c r="B1141" s="530"/>
      <c r="C1141" s="110">
        <v>13</v>
      </c>
      <c r="D1141" s="12"/>
      <c r="E1141" s="12"/>
      <c r="F1141" s="12"/>
      <c r="G1141" s="12"/>
      <c r="H1141" s="12"/>
      <c r="I1141" s="12"/>
      <c r="J1141" s="12"/>
      <c r="K1141" s="12"/>
      <c r="L1141" s="12"/>
      <c r="M1141" s="12"/>
      <c r="N1141" s="12"/>
      <c r="O1141" s="12"/>
      <c r="P1141" s="55">
        <f t="shared" si="57"/>
        <v>0</v>
      </c>
    </row>
    <row r="1142" spans="1:16" x14ac:dyDescent="0.25">
      <c r="A1142" s="527"/>
      <c r="B1142" s="530"/>
      <c r="C1142" s="110">
        <v>14</v>
      </c>
      <c r="D1142" s="12"/>
      <c r="E1142" s="12"/>
      <c r="F1142" s="12"/>
      <c r="G1142" s="12"/>
      <c r="H1142" s="12"/>
      <c r="I1142" s="12"/>
      <c r="J1142" s="12"/>
      <c r="K1142" s="12"/>
      <c r="L1142" s="12"/>
      <c r="M1142" s="12"/>
      <c r="N1142" s="12"/>
      <c r="O1142" s="12"/>
      <c r="P1142" s="55">
        <f t="shared" si="57"/>
        <v>0</v>
      </c>
    </row>
    <row r="1143" spans="1:16" x14ac:dyDescent="0.25">
      <c r="A1143" s="527"/>
      <c r="B1143" s="530"/>
      <c r="C1143" s="110">
        <v>15</v>
      </c>
      <c r="D1143" s="12"/>
      <c r="E1143" s="12"/>
      <c r="F1143" s="12"/>
      <c r="G1143" s="12"/>
      <c r="H1143" s="12"/>
      <c r="I1143" s="12"/>
      <c r="J1143" s="12"/>
      <c r="K1143" s="12"/>
      <c r="L1143" s="12"/>
      <c r="M1143" s="12"/>
      <c r="N1143" s="12"/>
      <c r="O1143" s="12"/>
      <c r="P1143" s="55">
        <f t="shared" si="57"/>
        <v>0</v>
      </c>
    </row>
    <row r="1144" spans="1:16" x14ac:dyDescent="0.25">
      <c r="A1144" s="527"/>
      <c r="B1144" s="530"/>
      <c r="C1144" s="110">
        <v>16</v>
      </c>
      <c r="D1144" s="12"/>
      <c r="E1144" s="12"/>
      <c r="F1144" s="12"/>
      <c r="G1144" s="12"/>
      <c r="H1144" s="12"/>
      <c r="I1144" s="12"/>
      <c r="J1144" s="12"/>
      <c r="K1144" s="12"/>
      <c r="L1144" s="12"/>
      <c r="M1144" s="12"/>
      <c r="N1144" s="12"/>
      <c r="O1144" s="12"/>
      <c r="P1144" s="55">
        <f t="shared" si="57"/>
        <v>0</v>
      </c>
    </row>
    <row r="1145" spans="1:16" x14ac:dyDescent="0.25">
      <c r="A1145" s="527"/>
      <c r="B1145" s="530"/>
      <c r="C1145" s="110">
        <v>17</v>
      </c>
      <c r="D1145" s="12"/>
      <c r="E1145" s="12"/>
      <c r="F1145" s="12"/>
      <c r="G1145" s="12"/>
      <c r="H1145" s="12"/>
      <c r="I1145" s="12"/>
      <c r="J1145" s="12"/>
      <c r="K1145" s="12"/>
      <c r="L1145" s="12"/>
      <c r="M1145" s="12"/>
      <c r="N1145" s="12"/>
      <c r="O1145" s="12"/>
      <c r="P1145" s="55">
        <f t="shared" si="57"/>
        <v>0</v>
      </c>
    </row>
    <row r="1146" spans="1:16" x14ac:dyDescent="0.25">
      <c r="A1146" s="527"/>
      <c r="B1146" s="530"/>
      <c r="C1146" s="110">
        <v>25</v>
      </c>
      <c r="D1146" s="12"/>
      <c r="E1146" s="12"/>
      <c r="F1146" s="12"/>
      <c r="G1146" s="12"/>
      <c r="H1146" s="12"/>
      <c r="I1146" s="12"/>
      <c r="J1146" s="12"/>
      <c r="K1146" s="12"/>
      <c r="L1146" s="12"/>
      <c r="M1146" s="12"/>
      <c r="N1146" s="12"/>
      <c r="O1146" s="12"/>
      <c r="P1146" s="55">
        <f t="shared" si="57"/>
        <v>0</v>
      </c>
    </row>
    <row r="1147" spans="1:16" x14ac:dyDescent="0.25">
      <c r="A1147" s="527"/>
      <c r="B1147" s="530"/>
      <c r="C1147" s="110">
        <v>26</v>
      </c>
      <c r="D1147" s="12"/>
      <c r="E1147" s="12"/>
      <c r="F1147" s="12"/>
      <c r="G1147" s="12"/>
      <c r="H1147" s="12"/>
      <c r="I1147" s="12"/>
      <c r="J1147" s="12"/>
      <c r="K1147" s="12"/>
      <c r="L1147" s="12"/>
      <c r="M1147" s="12"/>
      <c r="N1147" s="12"/>
      <c r="O1147" s="12"/>
      <c r="P1147" s="55">
        <f t="shared" si="57"/>
        <v>0</v>
      </c>
    </row>
    <row r="1148" spans="1:16" x14ac:dyDescent="0.25">
      <c r="A1148" s="528"/>
      <c r="B1148" s="531"/>
      <c r="C1148" s="110">
        <v>27</v>
      </c>
      <c r="D1148" s="12"/>
      <c r="E1148" s="12"/>
      <c r="F1148" s="12"/>
      <c r="G1148" s="12"/>
      <c r="H1148" s="12"/>
      <c r="I1148" s="12"/>
      <c r="J1148" s="12"/>
      <c r="K1148" s="12"/>
      <c r="L1148" s="12"/>
      <c r="M1148" s="12"/>
      <c r="N1148" s="12"/>
      <c r="O1148" s="12"/>
      <c r="P1148" s="55">
        <f t="shared" si="57"/>
        <v>0</v>
      </c>
    </row>
    <row r="1149" spans="1:16" x14ac:dyDescent="0.25">
      <c r="A1149" s="526">
        <v>355</v>
      </c>
      <c r="B1149" s="529" t="s">
        <v>2321</v>
      </c>
      <c r="C1149" s="110">
        <v>11</v>
      </c>
      <c r="D1149" s="12"/>
      <c r="E1149" s="12"/>
      <c r="F1149" s="12"/>
      <c r="G1149" s="12"/>
      <c r="H1149" s="12"/>
      <c r="I1149" s="12"/>
      <c r="J1149" s="12"/>
      <c r="K1149" s="12"/>
      <c r="L1149" s="12"/>
      <c r="M1149" s="12"/>
      <c r="N1149" s="12"/>
      <c r="O1149" s="12"/>
      <c r="P1149" s="55">
        <f t="shared" si="57"/>
        <v>0</v>
      </c>
    </row>
    <row r="1150" spans="1:16" x14ac:dyDescent="0.25">
      <c r="A1150" s="527"/>
      <c r="B1150" s="530"/>
      <c r="C1150" s="110">
        <v>12</v>
      </c>
      <c r="D1150" s="12"/>
      <c r="E1150" s="12"/>
      <c r="F1150" s="12"/>
      <c r="G1150" s="12"/>
      <c r="H1150" s="12"/>
      <c r="I1150" s="12"/>
      <c r="J1150" s="12"/>
      <c r="K1150" s="12"/>
      <c r="L1150" s="12"/>
      <c r="M1150" s="12"/>
      <c r="N1150" s="12"/>
      <c r="O1150" s="12"/>
      <c r="P1150" s="55">
        <f t="shared" si="57"/>
        <v>0</v>
      </c>
    </row>
    <row r="1151" spans="1:16" x14ac:dyDescent="0.25">
      <c r="A1151" s="527"/>
      <c r="B1151" s="530"/>
      <c r="C1151" s="110">
        <v>13</v>
      </c>
      <c r="D1151" s="12"/>
      <c r="E1151" s="12"/>
      <c r="F1151" s="12"/>
      <c r="G1151" s="12"/>
      <c r="H1151" s="12"/>
      <c r="I1151" s="12"/>
      <c r="J1151" s="12"/>
      <c r="K1151" s="12"/>
      <c r="L1151" s="12"/>
      <c r="M1151" s="12"/>
      <c r="N1151" s="12"/>
      <c r="O1151" s="12"/>
      <c r="P1151" s="55">
        <f t="shared" si="57"/>
        <v>0</v>
      </c>
    </row>
    <row r="1152" spans="1:16" x14ac:dyDescent="0.25">
      <c r="A1152" s="527"/>
      <c r="B1152" s="530"/>
      <c r="C1152" s="110">
        <v>14</v>
      </c>
      <c r="D1152" s="12"/>
      <c r="E1152" s="12"/>
      <c r="F1152" s="12"/>
      <c r="G1152" s="12"/>
      <c r="H1152" s="12"/>
      <c r="I1152" s="12"/>
      <c r="J1152" s="12"/>
      <c r="K1152" s="12"/>
      <c r="L1152" s="12"/>
      <c r="M1152" s="12"/>
      <c r="N1152" s="12"/>
      <c r="O1152" s="12"/>
      <c r="P1152" s="55">
        <f t="shared" si="57"/>
        <v>0</v>
      </c>
    </row>
    <row r="1153" spans="1:16" x14ac:dyDescent="0.25">
      <c r="A1153" s="527"/>
      <c r="B1153" s="530"/>
      <c r="C1153" s="110">
        <v>15</v>
      </c>
      <c r="D1153" s="12"/>
      <c r="E1153" s="12"/>
      <c r="F1153" s="12"/>
      <c r="G1153" s="12"/>
      <c r="H1153" s="12"/>
      <c r="I1153" s="12"/>
      <c r="J1153" s="12"/>
      <c r="K1153" s="12"/>
      <c r="L1153" s="12"/>
      <c r="M1153" s="12"/>
      <c r="N1153" s="12"/>
      <c r="O1153" s="12"/>
      <c r="P1153" s="55">
        <f t="shared" si="57"/>
        <v>0</v>
      </c>
    </row>
    <row r="1154" spans="1:16" x14ac:dyDescent="0.25">
      <c r="A1154" s="527"/>
      <c r="B1154" s="530"/>
      <c r="C1154" s="110">
        <v>16</v>
      </c>
      <c r="D1154" s="12"/>
      <c r="E1154" s="12"/>
      <c r="F1154" s="12"/>
      <c r="G1154" s="12"/>
      <c r="H1154" s="12"/>
      <c r="I1154" s="12"/>
      <c r="J1154" s="12"/>
      <c r="K1154" s="12"/>
      <c r="L1154" s="12"/>
      <c r="M1154" s="12"/>
      <c r="N1154" s="12"/>
      <c r="O1154" s="12"/>
      <c r="P1154" s="55">
        <f t="shared" si="57"/>
        <v>0</v>
      </c>
    </row>
    <row r="1155" spans="1:16" x14ac:dyDescent="0.25">
      <c r="A1155" s="527"/>
      <c r="B1155" s="530"/>
      <c r="C1155" s="110">
        <v>17</v>
      </c>
      <c r="D1155" s="12"/>
      <c r="E1155" s="12"/>
      <c r="F1155" s="12"/>
      <c r="G1155" s="12"/>
      <c r="H1155" s="12"/>
      <c r="I1155" s="12"/>
      <c r="J1155" s="12"/>
      <c r="K1155" s="12"/>
      <c r="L1155" s="12"/>
      <c r="M1155" s="12"/>
      <c r="N1155" s="12"/>
      <c r="O1155" s="12"/>
      <c r="P1155" s="55">
        <f t="shared" si="57"/>
        <v>0</v>
      </c>
    </row>
    <row r="1156" spans="1:16" x14ac:dyDescent="0.25">
      <c r="A1156" s="527"/>
      <c r="B1156" s="530"/>
      <c r="C1156" s="110">
        <v>25</v>
      </c>
      <c r="D1156" s="12"/>
      <c r="E1156" s="12"/>
      <c r="F1156" s="12"/>
      <c r="G1156" s="12"/>
      <c r="H1156" s="12"/>
      <c r="I1156" s="12"/>
      <c r="J1156" s="12"/>
      <c r="K1156" s="12"/>
      <c r="L1156" s="12"/>
      <c r="M1156" s="12"/>
      <c r="N1156" s="12"/>
      <c r="O1156" s="12"/>
      <c r="P1156" s="55">
        <f t="shared" si="57"/>
        <v>0</v>
      </c>
    </row>
    <row r="1157" spans="1:16" x14ac:dyDescent="0.25">
      <c r="A1157" s="527"/>
      <c r="B1157" s="530"/>
      <c r="C1157" s="110">
        <v>26</v>
      </c>
      <c r="D1157" s="12"/>
      <c r="E1157" s="12"/>
      <c r="F1157" s="12"/>
      <c r="G1157" s="12"/>
      <c r="H1157" s="12"/>
      <c r="I1157" s="12"/>
      <c r="J1157" s="12"/>
      <c r="K1157" s="12"/>
      <c r="L1157" s="12"/>
      <c r="M1157" s="12"/>
      <c r="N1157" s="12"/>
      <c r="O1157" s="12"/>
      <c r="P1157" s="55">
        <f t="shared" si="57"/>
        <v>0</v>
      </c>
    </row>
    <row r="1158" spans="1:16" x14ac:dyDescent="0.25">
      <c r="A1158" s="528"/>
      <c r="B1158" s="531"/>
      <c r="C1158" s="110">
        <v>27</v>
      </c>
      <c r="D1158" s="12"/>
      <c r="E1158" s="12"/>
      <c r="F1158" s="12"/>
      <c r="G1158" s="12"/>
      <c r="H1158" s="12"/>
      <c r="I1158" s="12"/>
      <c r="J1158" s="12"/>
      <c r="K1158" s="12"/>
      <c r="L1158" s="12"/>
      <c r="M1158" s="12"/>
      <c r="N1158" s="12"/>
      <c r="O1158" s="12"/>
      <c r="P1158" s="55">
        <f t="shared" si="57"/>
        <v>0</v>
      </c>
    </row>
    <row r="1159" spans="1:16" x14ac:dyDescent="0.25">
      <c r="A1159" s="526">
        <v>356</v>
      </c>
      <c r="B1159" s="529" t="s">
        <v>2322</v>
      </c>
      <c r="C1159" s="110">
        <v>11</v>
      </c>
      <c r="D1159" s="12"/>
      <c r="E1159" s="12"/>
      <c r="F1159" s="12"/>
      <c r="G1159" s="12"/>
      <c r="H1159" s="12"/>
      <c r="I1159" s="12"/>
      <c r="J1159" s="12"/>
      <c r="K1159" s="12"/>
      <c r="L1159" s="12"/>
      <c r="M1159" s="12"/>
      <c r="N1159" s="12"/>
      <c r="O1159" s="12"/>
      <c r="P1159" s="55">
        <f t="shared" si="57"/>
        <v>0</v>
      </c>
    </row>
    <row r="1160" spans="1:16" x14ac:dyDescent="0.25">
      <c r="A1160" s="527"/>
      <c r="B1160" s="530"/>
      <c r="C1160" s="110">
        <v>12</v>
      </c>
      <c r="D1160" s="12"/>
      <c r="E1160" s="12"/>
      <c r="F1160" s="12"/>
      <c r="G1160" s="12"/>
      <c r="H1160" s="12"/>
      <c r="I1160" s="12"/>
      <c r="J1160" s="12"/>
      <c r="K1160" s="12"/>
      <c r="L1160" s="12"/>
      <c r="M1160" s="12"/>
      <c r="N1160" s="12"/>
      <c r="O1160" s="12"/>
      <c r="P1160" s="55">
        <f t="shared" si="57"/>
        <v>0</v>
      </c>
    </row>
    <row r="1161" spans="1:16" x14ac:dyDescent="0.25">
      <c r="A1161" s="527"/>
      <c r="B1161" s="530"/>
      <c r="C1161" s="110">
        <v>13</v>
      </c>
      <c r="D1161" s="12"/>
      <c r="E1161" s="12"/>
      <c r="F1161" s="12"/>
      <c r="G1161" s="12"/>
      <c r="H1161" s="12"/>
      <c r="I1161" s="12"/>
      <c r="J1161" s="12"/>
      <c r="K1161" s="12"/>
      <c r="L1161" s="12"/>
      <c r="M1161" s="12"/>
      <c r="N1161" s="12"/>
      <c r="O1161" s="12"/>
      <c r="P1161" s="55">
        <f t="shared" si="57"/>
        <v>0</v>
      </c>
    </row>
    <row r="1162" spans="1:16" x14ac:dyDescent="0.25">
      <c r="A1162" s="527"/>
      <c r="B1162" s="530"/>
      <c r="C1162" s="110">
        <v>14</v>
      </c>
      <c r="D1162" s="12"/>
      <c r="E1162" s="12"/>
      <c r="F1162" s="12"/>
      <c r="G1162" s="12"/>
      <c r="H1162" s="12"/>
      <c r="I1162" s="12"/>
      <c r="J1162" s="12"/>
      <c r="K1162" s="12"/>
      <c r="L1162" s="12"/>
      <c r="M1162" s="12"/>
      <c r="N1162" s="12"/>
      <c r="O1162" s="12"/>
      <c r="P1162" s="55">
        <f t="shared" si="57"/>
        <v>0</v>
      </c>
    </row>
    <row r="1163" spans="1:16" x14ac:dyDescent="0.25">
      <c r="A1163" s="527"/>
      <c r="B1163" s="530"/>
      <c r="C1163" s="110">
        <v>15</v>
      </c>
      <c r="D1163" s="12"/>
      <c r="E1163" s="12"/>
      <c r="F1163" s="12"/>
      <c r="G1163" s="12"/>
      <c r="H1163" s="12"/>
      <c r="I1163" s="12"/>
      <c r="J1163" s="12"/>
      <c r="K1163" s="12"/>
      <c r="L1163" s="12"/>
      <c r="M1163" s="12"/>
      <c r="N1163" s="12"/>
      <c r="O1163" s="12"/>
      <c r="P1163" s="55">
        <f t="shared" si="57"/>
        <v>0</v>
      </c>
    </row>
    <row r="1164" spans="1:16" x14ac:dyDescent="0.25">
      <c r="A1164" s="527"/>
      <c r="B1164" s="530"/>
      <c r="C1164" s="110">
        <v>16</v>
      </c>
      <c r="D1164" s="12"/>
      <c r="E1164" s="12"/>
      <c r="F1164" s="12"/>
      <c r="G1164" s="12"/>
      <c r="H1164" s="12"/>
      <c r="I1164" s="12"/>
      <c r="J1164" s="12"/>
      <c r="K1164" s="12"/>
      <c r="L1164" s="12"/>
      <c r="M1164" s="12"/>
      <c r="N1164" s="12"/>
      <c r="O1164" s="12"/>
      <c r="P1164" s="55">
        <f t="shared" si="57"/>
        <v>0</v>
      </c>
    </row>
    <row r="1165" spans="1:16" x14ac:dyDescent="0.25">
      <c r="A1165" s="527"/>
      <c r="B1165" s="530"/>
      <c r="C1165" s="110">
        <v>17</v>
      </c>
      <c r="D1165" s="12"/>
      <c r="E1165" s="12"/>
      <c r="F1165" s="12"/>
      <c r="G1165" s="12"/>
      <c r="H1165" s="12"/>
      <c r="I1165" s="12"/>
      <c r="J1165" s="12"/>
      <c r="K1165" s="12"/>
      <c r="L1165" s="12"/>
      <c r="M1165" s="12"/>
      <c r="N1165" s="12"/>
      <c r="O1165" s="12"/>
      <c r="P1165" s="55">
        <f t="shared" si="57"/>
        <v>0</v>
      </c>
    </row>
    <row r="1166" spans="1:16" x14ac:dyDescent="0.25">
      <c r="A1166" s="527"/>
      <c r="B1166" s="530"/>
      <c r="C1166" s="110">
        <v>25</v>
      </c>
      <c r="D1166" s="12"/>
      <c r="E1166" s="12"/>
      <c r="F1166" s="12"/>
      <c r="G1166" s="12"/>
      <c r="H1166" s="12"/>
      <c r="I1166" s="12"/>
      <c r="J1166" s="12"/>
      <c r="K1166" s="12"/>
      <c r="L1166" s="12"/>
      <c r="M1166" s="12"/>
      <c r="N1166" s="12"/>
      <c r="O1166" s="12"/>
      <c r="P1166" s="55">
        <f t="shared" si="57"/>
        <v>0</v>
      </c>
    </row>
    <row r="1167" spans="1:16" x14ac:dyDescent="0.25">
      <c r="A1167" s="527"/>
      <c r="B1167" s="530"/>
      <c r="C1167" s="110">
        <v>26</v>
      </c>
      <c r="D1167" s="12"/>
      <c r="E1167" s="12"/>
      <c r="F1167" s="12"/>
      <c r="G1167" s="12"/>
      <c r="H1167" s="12"/>
      <c r="I1167" s="12"/>
      <c r="J1167" s="12"/>
      <c r="K1167" s="12"/>
      <c r="L1167" s="12"/>
      <c r="M1167" s="12"/>
      <c r="N1167" s="12"/>
      <c r="O1167" s="12"/>
      <c r="P1167" s="55">
        <f t="shared" si="57"/>
        <v>0</v>
      </c>
    </row>
    <row r="1168" spans="1:16" x14ac:dyDescent="0.25">
      <c r="A1168" s="528"/>
      <c r="B1168" s="531"/>
      <c r="C1168" s="110">
        <v>27</v>
      </c>
      <c r="D1168" s="12"/>
      <c r="E1168" s="12"/>
      <c r="F1168" s="12"/>
      <c r="G1168" s="12"/>
      <c r="H1168" s="12"/>
      <c r="I1168" s="12"/>
      <c r="J1168" s="12"/>
      <c r="K1168" s="12"/>
      <c r="L1168" s="12"/>
      <c r="M1168" s="12"/>
      <c r="N1168" s="12"/>
      <c r="O1168" s="12"/>
      <c r="P1168" s="55">
        <f t="shared" si="57"/>
        <v>0</v>
      </c>
    </row>
    <row r="1169" spans="1:16" ht="15" customHeight="1" x14ac:dyDescent="0.25">
      <c r="A1169" s="526">
        <v>357</v>
      </c>
      <c r="B1169" s="529" t="s">
        <v>2323</v>
      </c>
      <c r="C1169" s="110">
        <v>11</v>
      </c>
      <c r="D1169" s="12"/>
      <c r="E1169" s="12"/>
      <c r="F1169" s="12"/>
      <c r="G1169" s="12"/>
      <c r="H1169" s="12"/>
      <c r="I1169" s="12"/>
      <c r="J1169" s="12"/>
      <c r="K1169" s="12"/>
      <c r="L1169" s="12"/>
      <c r="M1169" s="12"/>
      <c r="N1169" s="12"/>
      <c r="O1169" s="12"/>
      <c r="P1169" s="55">
        <f t="shared" si="57"/>
        <v>0</v>
      </c>
    </row>
    <row r="1170" spans="1:16" x14ac:dyDescent="0.25">
      <c r="A1170" s="527"/>
      <c r="B1170" s="530"/>
      <c r="C1170" s="110">
        <v>12</v>
      </c>
      <c r="D1170" s="12"/>
      <c r="E1170" s="12"/>
      <c r="F1170" s="12"/>
      <c r="G1170" s="12"/>
      <c r="H1170" s="12"/>
      <c r="I1170" s="12"/>
      <c r="J1170" s="12"/>
      <c r="K1170" s="12"/>
      <c r="L1170" s="12"/>
      <c r="M1170" s="12"/>
      <c r="N1170" s="12"/>
      <c r="O1170" s="12"/>
      <c r="P1170" s="55">
        <f t="shared" si="57"/>
        <v>0</v>
      </c>
    </row>
    <row r="1171" spans="1:16" x14ac:dyDescent="0.25">
      <c r="A1171" s="527"/>
      <c r="B1171" s="530"/>
      <c r="C1171" s="110">
        <v>13</v>
      </c>
      <c r="D1171" s="12"/>
      <c r="E1171" s="12"/>
      <c r="F1171" s="12"/>
      <c r="G1171" s="12"/>
      <c r="H1171" s="12"/>
      <c r="I1171" s="12"/>
      <c r="J1171" s="12"/>
      <c r="K1171" s="12"/>
      <c r="L1171" s="12"/>
      <c r="M1171" s="12"/>
      <c r="N1171" s="12"/>
      <c r="O1171" s="12"/>
      <c r="P1171" s="55">
        <f t="shared" si="57"/>
        <v>0</v>
      </c>
    </row>
    <row r="1172" spans="1:16" x14ac:dyDescent="0.25">
      <c r="A1172" s="527"/>
      <c r="B1172" s="530"/>
      <c r="C1172" s="110">
        <v>14</v>
      </c>
      <c r="D1172" s="12"/>
      <c r="E1172" s="12"/>
      <c r="F1172" s="12"/>
      <c r="G1172" s="12"/>
      <c r="H1172" s="12"/>
      <c r="I1172" s="12"/>
      <c r="J1172" s="12"/>
      <c r="K1172" s="12"/>
      <c r="L1172" s="12"/>
      <c r="M1172" s="12"/>
      <c r="N1172" s="12"/>
      <c r="O1172" s="12"/>
      <c r="P1172" s="55">
        <f t="shared" si="57"/>
        <v>0</v>
      </c>
    </row>
    <row r="1173" spans="1:16" x14ac:dyDescent="0.25">
      <c r="A1173" s="527"/>
      <c r="B1173" s="530"/>
      <c r="C1173" s="110">
        <v>15</v>
      </c>
      <c r="D1173" s="12">
        <v>15000</v>
      </c>
      <c r="E1173" s="12">
        <v>15000</v>
      </c>
      <c r="F1173" s="12">
        <v>15000</v>
      </c>
      <c r="G1173" s="12">
        <v>15000</v>
      </c>
      <c r="H1173" s="12">
        <v>15000</v>
      </c>
      <c r="I1173" s="12">
        <v>15000</v>
      </c>
      <c r="J1173" s="12">
        <v>15000</v>
      </c>
      <c r="K1173" s="12">
        <v>15000</v>
      </c>
      <c r="L1173" s="12">
        <v>15000</v>
      </c>
      <c r="M1173" s="12">
        <v>15000</v>
      </c>
      <c r="N1173" s="12">
        <v>15000</v>
      </c>
      <c r="O1173" s="12">
        <v>15000</v>
      </c>
      <c r="P1173" s="55">
        <f t="shared" si="57"/>
        <v>180000</v>
      </c>
    </row>
    <row r="1174" spans="1:16" x14ac:dyDescent="0.25">
      <c r="A1174" s="527"/>
      <c r="B1174" s="530"/>
      <c r="C1174" s="110">
        <v>16</v>
      </c>
      <c r="D1174" s="12"/>
      <c r="E1174" s="12"/>
      <c r="F1174" s="12"/>
      <c r="G1174" s="12"/>
      <c r="H1174" s="12"/>
      <c r="I1174" s="12"/>
      <c r="J1174" s="12"/>
      <c r="K1174" s="12"/>
      <c r="L1174" s="12"/>
      <c r="M1174" s="12"/>
      <c r="N1174" s="12"/>
      <c r="O1174" s="12"/>
      <c r="P1174" s="55">
        <f t="shared" si="57"/>
        <v>0</v>
      </c>
    </row>
    <row r="1175" spans="1:16" x14ac:dyDescent="0.25">
      <c r="A1175" s="527"/>
      <c r="B1175" s="530"/>
      <c r="C1175" s="110">
        <v>17</v>
      </c>
      <c r="D1175" s="12"/>
      <c r="E1175" s="12"/>
      <c r="F1175" s="12"/>
      <c r="G1175" s="12"/>
      <c r="H1175" s="12"/>
      <c r="I1175" s="12"/>
      <c r="J1175" s="12"/>
      <c r="K1175" s="12"/>
      <c r="L1175" s="12"/>
      <c r="M1175" s="12"/>
      <c r="N1175" s="12"/>
      <c r="O1175" s="12"/>
      <c r="P1175" s="55">
        <f t="shared" si="57"/>
        <v>0</v>
      </c>
    </row>
    <row r="1176" spans="1:16" x14ac:dyDescent="0.25">
      <c r="A1176" s="527"/>
      <c r="B1176" s="530"/>
      <c r="C1176" s="110">
        <v>25</v>
      </c>
      <c r="D1176" s="12"/>
      <c r="E1176" s="12"/>
      <c r="F1176" s="12"/>
      <c r="G1176" s="12"/>
      <c r="H1176" s="12"/>
      <c r="I1176" s="12"/>
      <c r="J1176" s="12"/>
      <c r="K1176" s="12"/>
      <c r="L1176" s="12"/>
      <c r="M1176" s="12"/>
      <c r="N1176" s="12"/>
      <c r="O1176" s="12"/>
      <c r="P1176" s="55">
        <f t="shared" si="57"/>
        <v>0</v>
      </c>
    </row>
    <row r="1177" spans="1:16" x14ac:dyDescent="0.25">
      <c r="A1177" s="527"/>
      <c r="B1177" s="530"/>
      <c r="C1177" s="110">
        <v>26</v>
      </c>
      <c r="D1177" s="12"/>
      <c r="E1177" s="12"/>
      <c r="F1177" s="12"/>
      <c r="G1177" s="12"/>
      <c r="H1177" s="12"/>
      <c r="I1177" s="12"/>
      <c r="J1177" s="12"/>
      <c r="K1177" s="12"/>
      <c r="L1177" s="12"/>
      <c r="M1177" s="12"/>
      <c r="N1177" s="12"/>
      <c r="O1177" s="12"/>
      <c r="P1177" s="55">
        <f t="shared" si="57"/>
        <v>0</v>
      </c>
    </row>
    <row r="1178" spans="1:16" x14ac:dyDescent="0.25">
      <c r="A1178" s="528"/>
      <c r="B1178" s="531"/>
      <c r="C1178" s="110">
        <v>27</v>
      </c>
      <c r="D1178" s="12"/>
      <c r="E1178" s="12"/>
      <c r="F1178" s="12"/>
      <c r="G1178" s="12"/>
      <c r="H1178" s="12"/>
      <c r="I1178" s="12"/>
      <c r="J1178" s="12"/>
      <c r="K1178" s="12"/>
      <c r="L1178" s="12"/>
      <c r="M1178" s="12"/>
      <c r="N1178" s="12"/>
      <c r="O1178" s="12"/>
      <c r="P1178" s="55">
        <f t="shared" si="57"/>
        <v>0</v>
      </c>
    </row>
    <row r="1179" spans="1:16" x14ac:dyDescent="0.25">
      <c r="A1179" s="526">
        <v>358</v>
      </c>
      <c r="B1179" s="529" t="s">
        <v>2324</v>
      </c>
      <c r="C1179" s="110">
        <v>11</v>
      </c>
      <c r="D1179" s="12"/>
      <c r="E1179" s="12"/>
      <c r="F1179" s="12"/>
      <c r="G1179" s="12"/>
      <c r="H1179" s="12"/>
      <c r="I1179" s="12"/>
      <c r="J1179" s="12"/>
      <c r="K1179" s="12"/>
      <c r="L1179" s="12"/>
      <c r="M1179" s="12"/>
      <c r="N1179" s="12"/>
      <c r="O1179" s="12"/>
      <c r="P1179" s="55">
        <f t="shared" si="57"/>
        <v>0</v>
      </c>
    </row>
    <row r="1180" spans="1:16" x14ac:dyDescent="0.25">
      <c r="A1180" s="527"/>
      <c r="B1180" s="530"/>
      <c r="C1180" s="110">
        <v>12</v>
      </c>
      <c r="D1180" s="12"/>
      <c r="E1180" s="12"/>
      <c r="F1180" s="12"/>
      <c r="G1180" s="12"/>
      <c r="H1180" s="12"/>
      <c r="I1180" s="12"/>
      <c r="J1180" s="12"/>
      <c r="K1180" s="12"/>
      <c r="L1180" s="12"/>
      <c r="M1180" s="12"/>
      <c r="N1180" s="12"/>
      <c r="O1180" s="12"/>
      <c r="P1180" s="55">
        <f t="shared" si="57"/>
        <v>0</v>
      </c>
    </row>
    <row r="1181" spans="1:16" x14ac:dyDescent="0.25">
      <c r="A1181" s="527"/>
      <c r="B1181" s="530"/>
      <c r="C1181" s="110">
        <v>13</v>
      </c>
      <c r="D1181" s="12"/>
      <c r="E1181" s="12"/>
      <c r="F1181" s="12"/>
      <c r="G1181" s="12"/>
      <c r="H1181" s="12"/>
      <c r="I1181" s="12"/>
      <c r="J1181" s="12"/>
      <c r="K1181" s="12"/>
      <c r="L1181" s="12"/>
      <c r="M1181" s="12"/>
      <c r="N1181" s="12"/>
      <c r="O1181" s="12"/>
      <c r="P1181" s="55">
        <f t="shared" si="57"/>
        <v>0</v>
      </c>
    </row>
    <row r="1182" spans="1:16" x14ac:dyDescent="0.25">
      <c r="A1182" s="527"/>
      <c r="B1182" s="530"/>
      <c r="C1182" s="110">
        <v>14</v>
      </c>
      <c r="D1182" s="12"/>
      <c r="E1182" s="12"/>
      <c r="F1182" s="12"/>
      <c r="G1182" s="12"/>
      <c r="H1182" s="12"/>
      <c r="I1182" s="12"/>
      <c r="J1182" s="12"/>
      <c r="K1182" s="12"/>
      <c r="L1182" s="12"/>
      <c r="M1182" s="12"/>
      <c r="N1182" s="12"/>
      <c r="O1182" s="12"/>
      <c r="P1182" s="55">
        <f t="shared" si="57"/>
        <v>0</v>
      </c>
    </row>
    <row r="1183" spans="1:16" x14ac:dyDescent="0.25">
      <c r="A1183" s="527"/>
      <c r="B1183" s="530"/>
      <c r="C1183" s="110">
        <v>15</v>
      </c>
      <c r="D1183" s="12"/>
      <c r="E1183" s="12"/>
      <c r="F1183" s="12"/>
      <c r="G1183" s="12"/>
      <c r="H1183" s="12"/>
      <c r="I1183" s="12"/>
      <c r="J1183" s="12"/>
      <c r="K1183" s="12"/>
      <c r="L1183" s="12"/>
      <c r="M1183" s="12"/>
      <c r="N1183" s="12"/>
      <c r="O1183" s="12"/>
      <c r="P1183" s="55">
        <f t="shared" si="57"/>
        <v>0</v>
      </c>
    </row>
    <row r="1184" spans="1:16" x14ac:dyDescent="0.25">
      <c r="A1184" s="527"/>
      <c r="B1184" s="530"/>
      <c r="C1184" s="110">
        <v>16</v>
      </c>
      <c r="D1184" s="12"/>
      <c r="E1184" s="12"/>
      <c r="F1184" s="12"/>
      <c r="G1184" s="12"/>
      <c r="H1184" s="12"/>
      <c r="I1184" s="12"/>
      <c r="J1184" s="12"/>
      <c r="K1184" s="12"/>
      <c r="L1184" s="12"/>
      <c r="M1184" s="12"/>
      <c r="N1184" s="12"/>
      <c r="O1184" s="12"/>
      <c r="P1184" s="55">
        <f t="shared" si="57"/>
        <v>0</v>
      </c>
    </row>
    <row r="1185" spans="1:16" x14ac:dyDescent="0.25">
      <c r="A1185" s="527"/>
      <c r="B1185" s="530"/>
      <c r="C1185" s="110">
        <v>17</v>
      </c>
      <c r="D1185" s="12"/>
      <c r="E1185" s="12"/>
      <c r="F1185" s="12"/>
      <c r="G1185" s="12"/>
      <c r="H1185" s="12"/>
      <c r="I1185" s="12"/>
      <c r="J1185" s="12"/>
      <c r="K1185" s="12"/>
      <c r="L1185" s="12"/>
      <c r="M1185" s="12"/>
      <c r="N1185" s="12"/>
      <c r="O1185" s="12"/>
      <c r="P1185" s="55">
        <f t="shared" si="57"/>
        <v>0</v>
      </c>
    </row>
    <row r="1186" spans="1:16" x14ac:dyDescent="0.25">
      <c r="A1186" s="527"/>
      <c r="B1186" s="530"/>
      <c r="C1186" s="110">
        <v>25</v>
      </c>
      <c r="D1186" s="12"/>
      <c r="E1186" s="12"/>
      <c r="F1186" s="12"/>
      <c r="G1186" s="12"/>
      <c r="H1186" s="12"/>
      <c r="I1186" s="12"/>
      <c r="J1186" s="12"/>
      <c r="K1186" s="12"/>
      <c r="L1186" s="12"/>
      <c r="M1186" s="12"/>
      <c r="N1186" s="12"/>
      <c r="O1186" s="12"/>
      <c r="P1186" s="55">
        <f t="shared" si="57"/>
        <v>0</v>
      </c>
    </row>
    <row r="1187" spans="1:16" x14ac:dyDescent="0.25">
      <c r="A1187" s="527"/>
      <c r="B1187" s="530"/>
      <c r="C1187" s="110">
        <v>26</v>
      </c>
      <c r="D1187" s="12"/>
      <c r="E1187" s="12"/>
      <c r="F1187" s="12"/>
      <c r="G1187" s="12"/>
      <c r="H1187" s="12"/>
      <c r="I1187" s="12"/>
      <c r="J1187" s="12"/>
      <c r="K1187" s="12"/>
      <c r="L1187" s="12"/>
      <c r="M1187" s="12"/>
      <c r="N1187" s="12"/>
      <c r="O1187" s="12"/>
      <c r="P1187" s="55">
        <f t="shared" si="57"/>
        <v>0</v>
      </c>
    </row>
    <row r="1188" spans="1:16" x14ac:dyDescent="0.25">
      <c r="A1188" s="528"/>
      <c r="B1188" s="531"/>
      <c r="C1188" s="110">
        <v>27</v>
      </c>
      <c r="D1188" s="12"/>
      <c r="E1188" s="12"/>
      <c r="F1188" s="12"/>
      <c r="G1188" s="12"/>
      <c r="H1188" s="12"/>
      <c r="I1188" s="12"/>
      <c r="J1188" s="12"/>
      <c r="K1188" s="12"/>
      <c r="L1188" s="12"/>
      <c r="M1188" s="12"/>
      <c r="N1188" s="12"/>
      <c r="O1188" s="12"/>
      <c r="P1188" s="55">
        <f t="shared" si="57"/>
        <v>0</v>
      </c>
    </row>
    <row r="1189" spans="1:16" x14ac:dyDescent="0.25">
      <c r="A1189" s="526">
        <v>359</v>
      </c>
      <c r="B1189" s="529" t="s">
        <v>2325</v>
      </c>
      <c r="C1189" s="110">
        <v>11</v>
      </c>
      <c r="D1189" s="12"/>
      <c r="E1189" s="12"/>
      <c r="F1189" s="12"/>
      <c r="G1189" s="12"/>
      <c r="H1189" s="12"/>
      <c r="I1189" s="12"/>
      <c r="J1189" s="12"/>
      <c r="K1189" s="12"/>
      <c r="L1189" s="12"/>
      <c r="M1189" s="12"/>
      <c r="N1189" s="12"/>
      <c r="O1189" s="12"/>
      <c r="P1189" s="55">
        <f t="shared" si="57"/>
        <v>0</v>
      </c>
    </row>
    <row r="1190" spans="1:16" x14ac:dyDescent="0.25">
      <c r="A1190" s="527"/>
      <c r="B1190" s="530"/>
      <c r="C1190" s="110">
        <v>12</v>
      </c>
      <c r="D1190" s="12"/>
      <c r="E1190" s="12"/>
      <c r="F1190" s="12"/>
      <c r="G1190" s="12"/>
      <c r="H1190" s="12"/>
      <c r="I1190" s="12"/>
      <c r="J1190" s="12"/>
      <c r="K1190" s="12"/>
      <c r="L1190" s="12"/>
      <c r="M1190" s="12"/>
      <c r="N1190" s="12"/>
      <c r="O1190" s="12"/>
      <c r="P1190" s="55">
        <f t="shared" si="57"/>
        <v>0</v>
      </c>
    </row>
    <row r="1191" spans="1:16" x14ac:dyDescent="0.25">
      <c r="A1191" s="527"/>
      <c r="B1191" s="530"/>
      <c r="C1191" s="110">
        <v>13</v>
      </c>
      <c r="D1191" s="12"/>
      <c r="E1191" s="12"/>
      <c r="F1191" s="12"/>
      <c r="G1191" s="12"/>
      <c r="H1191" s="12"/>
      <c r="I1191" s="12"/>
      <c r="J1191" s="12"/>
      <c r="K1191" s="12"/>
      <c r="L1191" s="12"/>
      <c r="M1191" s="12"/>
      <c r="N1191" s="12"/>
      <c r="O1191" s="12"/>
      <c r="P1191" s="55">
        <f t="shared" si="57"/>
        <v>0</v>
      </c>
    </row>
    <row r="1192" spans="1:16" x14ac:dyDescent="0.25">
      <c r="A1192" s="527"/>
      <c r="B1192" s="530"/>
      <c r="C1192" s="110">
        <v>14</v>
      </c>
      <c r="D1192" s="12"/>
      <c r="E1192" s="12"/>
      <c r="F1192" s="12"/>
      <c r="G1192" s="12"/>
      <c r="H1192" s="12"/>
      <c r="I1192" s="12"/>
      <c r="J1192" s="12"/>
      <c r="K1192" s="12"/>
      <c r="L1192" s="12"/>
      <c r="M1192" s="12"/>
      <c r="N1192" s="12"/>
      <c r="O1192" s="12"/>
      <c r="P1192" s="55">
        <f t="shared" si="57"/>
        <v>0</v>
      </c>
    </row>
    <row r="1193" spans="1:16" x14ac:dyDescent="0.25">
      <c r="A1193" s="527"/>
      <c r="B1193" s="530"/>
      <c r="C1193" s="110">
        <v>15</v>
      </c>
      <c r="D1193" s="12"/>
      <c r="E1193" s="12"/>
      <c r="F1193" s="12"/>
      <c r="G1193" s="12"/>
      <c r="H1193" s="12"/>
      <c r="I1193" s="12">
        <v>15000</v>
      </c>
      <c r="J1193" s="12"/>
      <c r="K1193" s="12"/>
      <c r="L1193" s="12"/>
      <c r="M1193" s="12"/>
      <c r="N1193" s="12"/>
      <c r="O1193" s="12"/>
      <c r="P1193" s="55">
        <f t="shared" si="57"/>
        <v>15000</v>
      </c>
    </row>
    <row r="1194" spans="1:16" x14ac:dyDescent="0.25">
      <c r="A1194" s="527"/>
      <c r="B1194" s="530"/>
      <c r="C1194" s="110">
        <v>16</v>
      </c>
      <c r="D1194" s="12"/>
      <c r="E1194" s="12"/>
      <c r="F1194" s="12"/>
      <c r="G1194" s="12"/>
      <c r="H1194" s="12"/>
      <c r="I1194" s="12"/>
      <c r="J1194" s="12"/>
      <c r="K1194" s="12"/>
      <c r="L1194" s="12"/>
      <c r="M1194" s="12"/>
      <c r="N1194" s="12"/>
      <c r="O1194" s="12"/>
      <c r="P1194" s="55">
        <f t="shared" si="57"/>
        <v>0</v>
      </c>
    </row>
    <row r="1195" spans="1:16" x14ac:dyDescent="0.25">
      <c r="A1195" s="527"/>
      <c r="B1195" s="530"/>
      <c r="C1195" s="110">
        <v>17</v>
      </c>
      <c r="D1195" s="12"/>
      <c r="E1195" s="12"/>
      <c r="F1195" s="12"/>
      <c r="G1195" s="12"/>
      <c r="H1195" s="12"/>
      <c r="I1195" s="12"/>
      <c r="J1195" s="12"/>
      <c r="K1195" s="12"/>
      <c r="L1195" s="12"/>
      <c r="M1195" s="12"/>
      <c r="N1195" s="12"/>
      <c r="O1195" s="12"/>
      <c r="P1195" s="55">
        <f t="shared" si="57"/>
        <v>0</v>
      </c>
    </row>
    <row r="1196" spans="1:16" x14ac:dyDescent="0.25">
      <c r="A1196" s="527"/>
      <c r="B1196" s="530"/>
      <c r="C1196" s="110">
        <v>25</v>
      </c>
      <c r="D1196" s="66"/>
      <c r="E1196" s="66"/>
      <c r="F1196" s="66"/>
      <c r="G1196" s="66"/>
      <c r="H1196" s="66"/>
      <c r="I1196" s="66"/>
      <c r="J1196" s="66"/>
      <c r="K1196" s="66"/>
      <c r="L1196" s="66"/>
      <c r="M1196" s="66"/>
      <c r="N1196" s="66"/>
      <c r="O1196" s="66"/>
      <c r="P1196" s="55">
        <f t="shared" si="57"/>
        <v>0</v>
      </c>
    </row>
    <row r="1197" spans="1:16" x14ac:dyDescent="0.25">
      <c r="A1197" s="527"/>
      <c r="B1197" s="530"/>
      <c r="C1197" s="110">
        <v>26</v>
      </c>
      <c r="D1197" s="66"/>
      <c r="E1197" s="66"/>
      <c r="F1197" s="66"/>
      <c r="G1197" s="66"/>
      <c r="H1197" s="66"/>
      <c r="I1197" s="66"/>
      <c r="J1197" s="66"/>
      <c r="K1197" s="66"/>
      <c r="L1197" s="66"/>
      <c r="M1197" s="66"/>
      <c r="N1197" s="66"/>
      <c r="O1197" s="66"/>
      <c r="P1197" s="55">
        <f t="shared" ref="P1197:P1198" si="58">SUM(D1197:O1197)</f>
        <v>0</v>
      </c>
    </row>
    <row r="1198" spans="1:16" x14ac:dyDescent="0.25">
      <c r="A1198" s="528"/>
      <c r="B1198" s="531"/>
      <c r="C1198" s="110">
        <v>27</v>
      </c>
      <c r="D1198" s="66"/>
      <c r="E1198" s="66"/>
      <c r="F1198" s="66"/>
      <c r="G1198" s="66"/>
      <c r="H1198" s="66"/>
      <c r="I1198" s="66"/>
      <c r="J1198" s="66"/>
      <c r="K1198" s="66"/>
      <c r="L1198" s="66"/>
      <c r="M1198" s="66"/>
      <c r="N1198" s="66"/>
      <c r="O1198" s="66"/>
      <c r="P1198" s="55">
        <f t="shared" si="58"/>
        <v>0</v>
      </c>
    </row>
    <row r="1199" spans="1:16" x14ac:dyDescent="0.25">
      <c r="A1199" s="74">
        <v>3600</v>
      </c>
      <c r="B1199" s="534" t="s">
        <v>2326</v>
      </c>
      <c r="C1199" s="535"/>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50000</v>
      </c>
      <c r="M1199" s="72">
        <f t="shared" si="59"/>
        <v>0</v>
      </c>
      <c r="N1199" s="72">
        <f t="shared" si="59"/>
        <v>0</v>
      </c>
      <c r="O1199" s="72">
        <f t="shared" si="59"/>
        <v>0</v>
      </c>
      <c r="P1199" s="72">
        <f>SUM(P1200:P1269)</f>
        <v>50000</v>
      </c>
    </row>
    <row r="1200" spans="1:16" ht="15" customHeight="1" x14ac:dyDescent="0.25">
      <c r="A1200" s="526">
        <v>361</v>
      </c>
      <c r="B1200" s="529" t="s">
        <v>2327</v>
      </c>
      <c r="C1200" s="110">
        <v>11</v>
      </c>
      <c r="D1200" s="12"/>
      <c r="E1200" s="12"/>
      <c r="F1200" s="12"/>
      <c r="G1200" s="12"/>
      <c r="H1200" s="12"/>
      <c r="I1200" s="12"/>
      <c r="J1200" s="12"/>
      <c r="K1200" s="12"/>
      <c r="L1200" s="12"/>
      <c r="M1200" s="12"/>
      <c r="N1200" s="12"/>
      <c r="O1200" s="12"/>
      <c r="P1200" s="55">
        <f t="shared" ref="P1200:P1267" si="60">SUM(D1200:O1200)</f>
        <v>0</v>
      </c>
    </row>
    <row r="1201" spans="1:16" x14ac:dyDescent="0.25">
      <c r="A1201" s="527"/>
      <c r="B1201" s="530"/>
      <c r="C1201" s="110">
        <v>12</v>
      </c>
      <c r="D1201" s="12"/>
      <c r="E1201" s="12"/>
      <c r="F1201" s="12"/>
      <c r="G1201" s="12"/>
      <c r="H1201" s="12"/>
      <c r="I1201" s="12"/>
      <c r="J1201" s="12"/>
      <c r="K1201" s="12"/>
      <c r="L1201" s="12"/>
      <c r="M1201" s="12"/>
      <c r="N1201" s="12"/>
      <c r="O1201" s="12"/>
      <c r="P1201" s="55">
        <f t="shared" si="60"/>
        <v>0</v>
      </c>
    </row>
    <row r="1202" spans="1:16" x14ac:dyDescent="0.25">
      <c r="A1202" s="527"/>
      <c r="B1202" s="530"/>
      <c r="C1202" s="110">
        <v>13</v>
      </c>
      <c r="D1202" s="12"/>
      <c r="E1202" s="12"/>
      <c r="F1202" s="12"/>
      <c r="G1202" s="12"/>
      <c r="H1202" s="12"/>
      <c r="I1202" s="12"/>
      <c r="J1202" s="12"/>
      <c r="K1202" s="12"/>
      <c r="L1202" s="12"/>
      <c r="M1202" s="12"/>
      <c r="N1202" s="12"/>
      <c r="O1202" s="12"/>
      <c r="P1202" s="55">
        <f t="shared" si="60"/>
        <v>0</v>
      </c>
    </row>
    <row r="1203" spans="1:16" x14ac:dyDescent="0.25">
      <c r="A1203" s="527"/>
      <c r="B1203" s="530"/>
      <c r="C1203" s="110">
        <v>14</v>
      </c>
      <c r="D1203" s="12"/>
      <c r="E1203" s="12"/>
      <c r="F1203" s="12"/>
      <c r="G1203" s="12"/>
      <c r="H1203" s="12"/>
      <c r="I1203" s="12"/>
      <c r="J1203" s="12"/>
      <c r="K1203" s="12"/>
      <c r="L1203" s="12"/>
      <c r="M1203" s="12"/>
      <c r="N1203" s="12"/>
      <c r="O1203" s="12"/>
      <c r="P1203" s="55">
        <f t="shared" si="60"/>
        <v>0</v>
      </c>
    </row>
    <row r="1204" spans="1:16" x14ac:dyDescent="0.25">
      <c r="A1204" s="527"/>
      <c r="B1204" s="530"/>
      <c r="C1204" s="110">
        <v>15</v>
      </c>
      <c r="D1204" s="12"/>
      <c r="E1204" s="12"/>
      <c r="F1204" s="12"/>
      <c r="G1204" s="12"/>
      <c r="H1204" s="12"/>
      <c r="I1204" s="12"/>
      <c r="J1204" s="12"/>
      <c r="K1204" s="12"/>
      <c r="L1204" s="12">
        <v>50000</v>
      </c>
      <c r="M1204" s="12"/>
      <c r="N1204" s="12"/>
      <c r="O1204" s="12"/>
      <c r="P1204" s="55">
        <f t="shared" si="60"/>
        <v>50000</v>
      </c>
    </row>
    <row r="1205" spans="1:16" x14ac:dyDescent="0.25">
      <c r="A1205" s="527"/>
      <c r="B1205" s="530"/>
      <c r="C1205" s="110">
        <v>16</v>
      </c>
      <c r="D1205" s="12"/>
      <c r="E1205" s="12"/>
      <c r="F1205" s="12"/>
      <c r="G1205" s="12"/>
      <c r="H1205" s="12"/>
      <c r="I1205" s="12"/>
      <c r="J1205" s="12"/>
      <c r="K1205" s="12"/>
      <c r="L1205" s="12"/>
      <c r="M1205" s="12"/>
      <c r="N1205" s="12"/>
      <c r="O1205" s="12"/>
      <c r="P1205" s="55">
        <f t="shared" si="60"/>
        <v>0</v>
      </c>
    </row>
    <row r="1206" spans="1:16" x14ac:dyDescent="0.25">
      <c r="A1206" s="527"/>
      <c r="B1206" s="530"/>
      <c r="C1206" s="110">
        <v>17</v>
      </c>
      <c r="D1206" s="12"/>
      <c r="E1206" s="12"/>
      <c r="F1206" s="12"/>
      <c r="G1206" s="12"/>
      <c r="H1206" s="12"/>
      <c r="I1206" s="12"/>
      <c r="J1206" s="12"/>
      <c r="K1206" s="12"/>
      <c r="L1206" s="12"/>
      <c r="M1206" s="12"/>
      <c r="N1206" s="12"/>
      <c r="O1206" s="12"/>
      <c r="P1206" s="55">
        <f t="shared" si="60"/>
        <v>0</v>
      </c>
    </row>
    <row r="1207" spans="1:16" x14ac:dyDescent="0.25">
      <c r="A1207" s="527"/>
      <c r="B1207" s="530"/>
      <c r="C1207" s="110">
        <v>25</v>
      </c>
      <c r="D1207" s="12"/>
      <c r="E1207" s="12"/>
      <c r="F1207" s="12"/>
      <c r="G1207" s="12"/>
      <c r="H1207" s="12"/>
      <c r="I1207" s="12"/>
      <c r="J1207" s="12"/>
      <c r="K1207" s="12"/>
      <c r="L1207" s="12"/>
      <c r="M1207" s="12"/>
      <c r="N1207" s="12"/>
      <c r="O1207" s="12"/>
      <c r="P1207" s="55">
        <f t="shared" si="60"/>
        <v>0</v>
      </c>
    </row>
    <row r="1208" spans="1:16" x14ac:dyDescent="0.25">
      <c r="A1208" s="527"/>
      <c r="B1208" s="530"/>
      <c r="C1208" s="110">
        <v>26</v>
      </c>
      <c r="D1208" s="12"/>
      <c r="E1208" s="12"/>
      <c r="F1208" s="12"/>
      <c r="G1208" s="12"/>
      <c r="H1208" s="12"/>
      <c r="I1208" s="12"/>
      <c r="J1208" s="12"/>
      <c r="K1208" s="12"/>
      <c r="L1208" s="12"/>
      <c r="M1208" s="12"/>
      <c r="N1208" s="12"/>
      <c r="O1208" s="12"/>
      <c r="P1208" s="55">
        <f t="shared" si="60"/>
        <v>0</v>
      </c>
    </row>
    <row r="1209" spans="1:16" x14ac:dyDescent="0.25">
      <c r="A1209" s="528"/>
      <c r="B1209" s="531"/>
      <c r="C1209" s="110">
        <v>27</v>
      </c>
      <c r="D1209" s="12"/>
      <c r="E1209" s="12"/>
      <c r="F1209" s="12"/>
      <c r="G1209" s="12"/>
      <c r="H1209" s="12"/>
      <c r="I1209" s="12"/>
      <c r="J1209" s="12"/>
      <c r="K1209" s="12"/>
      <c r="L1209" s="12"/>
      <c r="M1209" s="12"/>
      <c r="N1209" s="12"/>
      <c r="O1209" s="12"/>
      <c r="P1209" s="55">
        <f t="shared" si="60"/>
        <v>0</v>
      </c>
    </row>
    <row r="1210" spans="1:16" ht="15" customHeight="1" x14ac:dyDescent="0.25">
      <c r="A1210" s="526">
        <v>362</v>
      </c>
      <c r="B1210" s="529" t="s">
        <v>2328</v>
      </c>
      <c r="C1210" s="110">
        <v>11</v>
      </c>
      <c r="D1210" s="12"/>
      <c r="E1210" s="12"/>
      <c r="F1210" s="12"/>
      <c r="G1210" s="12"/>
      <c r="H1210" s="12"/>
      <c r="I1210" s="12"/>
      <c r="J1210" s="12"/>
      <c r="K1210" s="12"/>
      <c r="L1210" s="12"/>
      <c r="M1210" s="12"/>
      <c r="N1210" s="12"/>
      <c r="O1210" s="12"/>
      <c r="P1210" s="55">
        <f t="shared" si="60"/>
        <v>0</v>
      </c>
    </row>
    <row r="1211" spans="1:16" x14ac:dyDescent="0.25">
      <c r="A1211" s="527"/>
      <c r="B1211" s="530"/>
      <c r="C1211" s="110">
        <v>12</v>
      </c>
      <c r="D1211" s="12"/>
      <c r="E1211" s="12"/>
      <c r="F1211" s="12"/>
      <c r="G1211" s="12"/>
      <c r="H1211" s="12"/>
      <c r="I1211" s="12"/>
      <c r="J1211" s="12"/>
      <c r="K1211" s="12"/>
      <c r="L1211" s="12"/>
      <c r="M1211" s="12"/>
      <c r="N1211" s="12"/>
      <c r="O1211" s="12"/>
      <c r="P1211" s="55">
        <f t="shared" si="60"/>
        <v>0</v>
      </c>
    </row>
    <row r="1212" spans="1:16" x14ac:dyDescent="0.25">
      <c r="A1212" s="527"/>
      <c r="B1212" s="530"/>
      <c r="C1212" s="110">
        <v>13</v>
      </c>
      <c r="D1212" s="12"/>
      <c r="E1212" s="12"/>
      <c r="F1212" s="12"/>
      <c r="G1212" s="12"/>
      <c r="H1212" s="12"/>
      <c r="I1212" s="12"/>
      <c r="J1212" s="12"/>
      <c r="K1212" s="12"/>
      <c r="L1212" s="12"/>
      <c r="M1212" s="12"/>
      <c r="N1212" s="12"/>
      <c r="O1212" s="12"/>
      <c r="P1212" s="55">
        <f t="shared" si="60"/>
        <v>0</v>
      </c>
    </row>
    <row r="1213" spans="1:16" x14ac:dyDescent="0.25">
      <c r="A1213" s="527"/>
      <c r="B1213" s="530"/>
      <c r="C1213" s="110">
        <v>14</v>
      </c>
      <c r="D1213" s="12"/>
      <c r="E1213" s="12"/>
      <c r="F1213" s="12"/>
      <c r="G1213" s="12"/>
      <c r="H1213" s="12"/>
      <c r="I1213" s="12"/>
      <c r="J1213" s="12"/>
      <c r="K1213" s="12"/>
      <c r="L1213" s="12"/>
      <c r="M1213" s="12"/>
      <c r="N1213" s="12"/>
      <c r="O1213" s="12"/>
      <c r="P1213" s="55">
        <f t="shared" si="60"/>
        <v>0</v>
      </c>
    </row>
    <row r="1214" spans="1:16" x14ac:dyDescent="0.25">
      <c r="A1214" s="527"/>
      <c r="B1214" s="530"/>
      <c r="C1214" s="110">
        <v>15</v>
      </c>
      <c r="D1214" s="12"/>
      <c r="E1214" s="12"/>
      <c r="F1214" s="12"/>
      <c r="G1214" s="12"/>
      <c r="H1214" s="12"/>
      <c r="I1214" s="12"/>
      <c r="J1214" s="12"/>
      <c r="K1214" s="12"/>
      <c r="L1214" s="12"/>
      <c r="M1214" s="12"/>
      <c r="N1214" s="12"/>
      <c r="O1214" s="12"/>
      <c r="P1214" s="55">
        <f t="shared" si="60"/>
        <v>0</v>
      </c>
    </row>
    <row r="1215" spans="1:16" x14ac:dyDescent="0.25">
      <c r="A1215" s="527"/>
      <c r="B1215" s="530"/>
      <c r="C1215" s="110">
        <v>16</v>
      </c>
      <c r="D1215" s="12"/>
      <c r="E1215" s="12"/>
      <c r="F1215" s="12"/>
      <c r="G1215" s="12"/>
      <c r="H1215" s="12"/>
      <c r="I1215" s="12"/>
      <c r="J1215" s="12"/>
      <c r="K1215" s="12"/>
      <c r="L1215" s="12"/>
      <c r="M1215" s="12"/>
      <c r="N1215" s="12"/>
      <c r="O1215" s="12"/>
      <c r="P1215" s="55">
        <f t="shared" si="60"/>
        <v>0</v>
      </c>
    </row>
    <row r="1216" spans="1:16" x14ac:dyDescent="0.25">
      <c r="A1216" s="527"/>
      <c r="B1216" s="530"/>
      <c r="C1216" s="110">
        <v>17</v>
      </c>
      <c r="D1216" s="12"/>
      <c r="E1216" s="12"/>
      <c r="F1216" s="12"/>
      <c r="G1216" s="12"/>
      <c r="H1216" s="12"/>
      <c r="I1216" s="12"/>
      <c r="J1216" s="12"/>
      <c r="K1216" s="12"/>
      <c r="L1216" s="12"/>
      <c r="M1216" s="12"/>
      <c r="N1216" s="12"/>
      <c r="O1216" s="12"/>
      <c r="P1216" s="55">
        <f t="shared" si="60"/>
        <v>0</v>
      </c>
    </row>
    <row r="1217" spans="1:16" x14ac:dyDescent="0.25">
      <c r="A1217" s="527"/>
      <c r="B1217" s="530"/>
      <c r="C1217" s="110">
        <v>25</v>
      </c>
      <c r="D1217" s="12"/>
      <c r="E1217" s="12"/>
      <c r="F1217" s="12"/>
      <c r="G1217" s="12"/>
      <c r="H1217" s="12"/>
      <c r="I1217" s="12"/>
      <c r="J1217" s="12"/>
      <c r="K1217" s="12"/>
      <c r="L1217" s="12"/>
      <c r="M1217" s="12"/>
      <c r="N1217" s="12"/>
      <c r="O1217" s="12"/>
      <c r="P1217" s="55">
        <f t="shared" si="60"/>
        <v>0</v>
      </c>
    </row>
    <row r="1218" spans="1:16" x14ac:dyDescent="0.25">
      <c r="A1218" s="527"/>
      <c r="B1218" s="530"/>
      <c r="C1218" s="110">
        <v>26</v>
      </c>
      <c r="D1218" s="12"/>
      <c r="E1218" s="12"/>
      <c r="F1218" s="12"/>
      <c r="G1218" s="12"/>
      <c r="H1218" s="12"/>
      <c r="I1218" s="12"/>
      <c r="J1218" s="12"/>
      <c r="K1218" s="12"/>
      <c r="L1218" s="12"/>
      <c r="M1218" s="12"/>
      <c r="N1218" s="12"/>
      <c r="O1218" s="12"/>
      <c r="P1218" s="55">
        <f t="shared" si="60"/>
        <v>0</v>
      </c>
    </row>
    <row r="1219" spans="1:16" x14ac:dyDescent="0.25">
      <c r="A1219" s="528"/>
      <c r="B1219" s="531"/>
      <c r="C1219" s="110">
        <v>27</v>
      </c>
      <c r="D1219" s="12"/>
      <c r="E1219" s="12"/>
      <c r="F1219" s="12"/>
      <c r="G1219" s="12"/>
      <c r="H1219" s="12"/>
      <c r="I1219" s="12"/>
      <c r="J1219" s="12"/>
      <c r="K1219" s="12"/>
      <c r="L1219" s="12"/>
      <c r="M1219" s="12"/>
      <c r="N1219" s="12"/>
      <c r="O1219" s="12"/>
      <c r="P1219" s="55">
        <f t="shared" si="60"/>
        <v>0</v>
      </c>
    </row>
    <row r="1220" spans="1:16" ht="15" customHeight="1" x14ac:dyDescent="0.25">
      <c r="A1220" s="526">
        <v>363</v>
      </c>
      <c r="B1220" s="529" t="s">
        <v>2329</v>
      </c>
      <c r="C1220" s="110">
        <v>11</v>
      </c>
      <c r="D1220" s="12"/>
      <c r="E1220" s="12"/>
      <c r="F1220" s="12"/>
      <c r="G1220" s="12"/>
      <c r="H1220" s="12"/>
      <c r="I1220" s="12"/>
      <c r="J1220" s="12"/>
      <c r="K1220" s="12"/>
      <c r="L1220" s="12"/>
      <c r="M1220" s="12"/>
      <c r="N1220" s="12"/>
      <c r="O1220" s="12"/>
      <c r="P1220" s="55">
        <f t="shared" si="60"/>
        <v>0</v>
      </c>
    </row>
    <row r="1221" spans="1:16" x14ac:dyDescent="0.25">
      <c r="A1221" s="527"/>
      <c r="B1221" s="530"/>
      <c r="C1221" s="110">
        <v>12</v>
      </c>
      <c r="D1221" s="12"/>
      <c r="E1221" s="12"/>
      <c r="F1221" s="12"/>
      <c r="G1221" s="12"/>
      <c r="H1221" s="12"/>
      <c r="I1221" s="12"/>
      <c r="J1221" s="12"/>
      <c r="K1221" s="12"/>
      <c r="L1221" s="12"/>
      <c r="M1221" s="12"/>
      <c r="N1221" s="12"/>
      <c r="O1221" s="12"/>
      <c r="P1221" s="55">
        <f t="shared" si="60"/>
        <v>0</v>
      </c>
    </row>
    <row r="1222" spans="1:16" x14ac:dyDescent="0.25">
      <c r="A1222" s="527"/>
      <c r="B1222" s="530"/>
      <c r="C1222" s="110">
        <v>13</v>
      </c>
      <c r="D1222" s="12"/>
      <c r="E1222" s="12"/>
      <c r="F1222" s="12"/>
      <c r="G1222" s="12"/>
      <c r="H1222" s="12"/>
      <c r="I1222" s="12"/>
      <c r="J1222" s="12"/>
      <c r="K1222" s="12"/>
      <c r="L1222" s="12"/>
      <c r="M1222" s="12"/>
      <c r="N1222" s="12"/>
      <c r="O1222" s="12"/>
      <c r="P1222" s="55">
        <f t="shared" si="60"/>
        <v>0</v>
      </c>
    </row>
    <row r="1223" spans="1:16" x14ac:dyDescent="0.25">
      <c r="A1223" s="527"/>
      <c r="B1223" s="530"/>
      <c r="C1223" s="110">
        <v>14</v>
      </c>
      <c r="D1223" s="12"/>
      <c r="E1223" s="12"/>
      <c r="F1223" s="12"/>
      <c r="G1223" s="12"/>
      <c r="H1223" s="12"/>
      <c r="I1223" s="12"/>
      <c r="J1223" s="12"/>
      <c r="K1223" s="12"/>
      <c r="L1223" s="12"/>
      <c r="M1223" s="12"/>
      <c r="N1223" s="12"/>
      <c r="O1223" s="12"/>
      <c r="P1223" s="55">
        <f t="shared" si="60"/>
        <v>0</v>
      </c>
    </row>
    <row r="1224" spans="1:16" x14ac:dyDescent="0.25">
      <c r="A1224" s="527"/>
      <c r="B1224" s="530"/>
      <c r="C1224" s="110">
        <v>15</v>
      </c>
      <c r="D1224" s="12"/>
      <c r="E1224" s="12"/>
      <c r="F1224" s="12"/>
      <c r="G1224" s="12"/>
      <c r="H1224" s="12"/>
      <c r="I1224" s="12"/>
      <c r="J1224" s="12"/>
      <c r="K1224" s="12"/>
      <c r="L1224" s="12"/>
      <c r="M1224" s="12"/>
      <c r="N1224" s="12"/>
      <c r="O1224" s="12"/>
      <c r="P1224" s="55">
        <f t="shared" si="60"/>
        <v>0</v>
      </c>
    </row>
    <row r="1225" spans="1:16" x14ac:dyDescent="0.25">
      <c r="A1225" s="527"/>
      <c r="B1225" s="530"/>
      <c r="C1225" s="110">
        <v>16</v>
      </c>
      <c r="D1225" s="12"/>
      <c r="E1225" s="12"/>
      <c r="F1225" s="12"/>
      <c r="G1225" s="12"/>
      <c r="H1225" s="12"/>
      <c r="I1225" s="12"/>
      <c r="J1225" s="12"/>
      <c r="K1225" s="12"/>
      <c r="L1225" s="12"/>
      <c r="M1225" s="12"/>
      <c r="N1225" s="12"/>
      <c r="O1225" s="12"/>
      <c r="P1225" s="55">
        <f t="shared" si="60"/>
        <v>0</v>
      </c>
    </row>
    <row r="1226" spans="1:16" x14ac:dyDescent="0.25">
      <c r="A1226" s="527"/>
      <c r="B1226" s="530"/>
      <c r="C1226" s="110">
        <v>17</v>
      </c>
      <c r="D1226" s="12"/>
      <c r="E1226" s="12"/>
      <c r="F1226" s="12"/>
      <c r="G1226" s="12"/>
      <c r="H1226" s="12"/>
      <c r="I1226" s="12"/>
      <c r="J1226" s="12"/>
      <c r="K1226" s="12"/>
      <c r="L1226" s="12"/>
      <c r="M1226" s="12"/>
      <c r="N1226" s="12"/>
      <c r="O1226" s="12"/>
      <c r="P1226" s="55">
        <f t="shared" si="60"/>
        <v>0</v>
      </c>
    </row>
    <row r="1227" spans="1:16" x14ac:dyDescent="0.25">
      <c r="A1227" s="527"/>
      <c r="B1227" s="530"/>
      <c r="C1227" s="110">
        <v>25</v>
      </c>
      <c r="D1227" s="12"/>
      <c r="E1227" s="12"/>
      <c r="F1227" s="12"/>
      <c r="G1227" s="12"/>
      <c r="H1227" s="12"/>
      <c r="I1227" s="12"/>
      <c r="J1227" s="12"/>
      <c r="K1227" s="12"/>
      <c r="L1227" s="12"/>
      <c r="M1227" s="12"/>
      <c r="N1227" s="12"/>
      <c r="O1227" s="12"/>
      <c r="P1227" s="55">
        <f t="shared" si="60"/>
        <v>0</v>
      </c>
    </row>
    <row r="1228" spans="1:16" x14ac:dyDescent="0.25">
      <c r="A1228" s="527"/>
      <c r="B1228" s="530"/>
      <c r="C1228" s="110">
        <v>26</v>
      </c>
      <c r="D1228" s="12"/>
      <c r="E1228" s="12"/>
      <c r="F1228" s="12"/>
      <c r="G1228" s="12"/>
      <c r="H1228" s="12"/>
      <c r="I1228" s="12"/>
      <c r="J1228" s="12"/>
      <c r="K1228" s="12"/>
      <c r="L1228" s="12"/>
      <c r="M1228" s="12"/>
      <c r="N1228" s="12"/>
      <c r="O1228" s="12"/>
      <c r="P1228" s="55">
        <f t="shared" si="60"/>
        <v>0</v>
      </c>
    </row>
    <row r="1229" spans="1:16" x14ac:dyDescent="0.25">
      <c r="A1229" s="528"/>
      <c r="B1229" s="531"/>
      <c r="C1229" s="110">
        <v>27</v>
      </c>
      <c r="D1229" s="12"/>
      <c r="E1229" s="12"/>
      <c r="F1229" s="12"/>
      <c r="G1229" s="12"/>
      <c r="H1229" s="12"/>
      <c r="I1229" s="12"/>
      <c r="J1229" s="12"/>
      <c r="K1229" s="12"/>
      <c r="L1229" s="12"/>
      <c r="M1229" s="12"/>
      <c r="N1229" s="12"/>
      <c r="O1229" s="12"/>
      <c r="P1229" s="55">
        <f t="shared" si="60"/>
        <v>0</v>
      </c>
    </row>
    <row r="1230" spans="1:16" x14ac:dyDescent="0.25">
      <c r="A1230" s="526">
        <v>364</v>
      </c>
      <c r="B1230" s="529" t="s">
        <v>2330</v>
      </c>
      <c r="C1230" s="110">
        <v>11</v>
      </c>
      <c r="D1230" s="12"/>
      <c r="E1230" s="12"/>
      <c r="F1230" s="12"/>
      <c r="G1230" s="12"/>
      <c r="H1230" s="12"/>
      <c r="I1230" s="12"/>
      <c r="J1230" s="12"/>
      <c r="K1230" s="12"/>
      <c r="L1230" s="12"/>
      <c r="M1230" s="12"/>
      <c r="N1230" s="12"/>
      <c r="O1230" s="12"/>
      <c r="P1230" s="55">
        <f t="shared" si="60"/>
        <v>0</v>
      </c>
    </row>
    <row r="1231" spans="1:16" x14ac:dyDescent="0.25">
      <c r="A1231" s="527"/>
      <c r="B1231" s="530"/>
      <c r="C1231" s="110">
        <v>12</v>
      </c>
      <c r="D1231" s="12"/>
      <c r="E1231" s="12"/>
      <c r="F1231" s="12"/>
      <c r="G1231" s="12"/>
      <c r="H1231" s="12"/>
      <c r="I1231" s="12"/>
      <c r="J1231" s="12"/>
      <c r="K1231" s="12"/>
      <c r="L1231" s="12"/>
      <c r="M1231" s="12"/>
      <c r="N1231" s="12"/>
      <c r="O1231" s="12"/>
      <c r="P1231" s="55">
        <f t="shared" si="60"/>
        <v>0</v>
      </c>
    </row>
    <row r="1232" spans="1:16" x14ac:dyDescent="0.25">
      <c r="A1232" s="527"/>
      <c r="B1232" s="530"/>
      <c r="C1232" s="110">
        <v>13</v>
      </c>
      <c r="D1232" s="12"/>
      <c r="E1232" s="12"/>
      <c r="F1232" s="12"/>
      <c r="G1232" s="12"/>
      <c r="H1232" s="12"/>
      <c r="I1232" s="12"/>
      <c r="J1232" s="12"/>
      <c r="K1232" s="12"/>
      <c r="L1232" s="12"/>
      <c r="M1232" s="12"/>
      <c r="N1232" s="12"/>
      <c r="O1232" s="12"/>
      <c r="P1232" s="55">
        <f t="shared" si="60"/>
        <v>0</v>
      </c>
    </row>
    <row r="1233" spans="1:16" x14ac:dyDescent="0.25">
      <c r="A1233" s="527"/>
      <c r="B1233" s="530"/>
      <c r="C1233" s="110">
        <v>14</v>
      </c>
      <c r="D1233" s="12"/>
      <c r="E1233" s="12"/>
      <c r="F1233" s="12"/>
      <c r="G1233" s="12"/>
      <c r="H1233" s="12"/>
      <c r="I1233" s="12"/>
      <c r="J1233" s="12"/>
      <c r="K1233" s="12"/>
      <c r="L1233" s="12"/>
      <c r="M1233" s="12"/>
      <c r="N1233" s="12"/>
      <c r="O1233" s="12"/>
      <c r="P1233" s="55">
        <f t="shared" si="60"/>
        <v>0</v>
      </c>
    </row>
    <row r="1234" spans="1:16" x14ac:dyDescent="0.25">
      <c r="A1234" s="527"/>
      <c r="B1234" s="530"/>
      <c r="C1234" s="110">
        <v>15</v>
      </c>
      <c r="D1234" s="12"/>
      <c r="E1234" s="12"/>
      <c r="F1234" s="12"/>
      <c r="G1234" s="12"/>
      <c r="H1234" s="12"/>
      <c r="I1234" s="12"/>
      <c r="J1234" s="12"/>
      <c r="K1234" s="12"/>
      <c r="L1234" s="12"/>
      <c r="M1234" s="12"/>
      <c r="N1234" s="12"/>
      <c r="O1234" s="12"/>
      <c r="P1234" s="55">
        <f t="shared" si="60"/>
        <v>0</v>
      </c>
    </row>
    <row r="1235" spans="1:16" x14ac:dyDescent="0.25">
      <c r="A1235" s="527"/>
      <c r="B1235" s="530"/>
      <c r="C1235" s="110">
        <v>16</v>
      </c>
      <c r="D1235" s="12"/>
      <c r="E1235" s="12"/>
      <c r="F1235" s="12"/>
      <c r="G1235" s="12"/>
      <c r="H1235" s="12"/>
      <c r="I1235" s="12"/>
      <c r="J1235" s="12"/>
      <c r="K1235" s="12"/>
      <c r="L1235" s="12"/>
      <c r="M1235" s="12"/>
      <c r="N1235" s="12"/>
      <c r="O1235" s="12"/>
      <c r="P1235" s="55">
        <f t="shared" si="60"/>
        <v>0</v>
      </c>
    </row>
    <row r="1236" spans="1:16" x14ac:dyDescent="0.25">
      <c r="A1236" s="527"/>
      <c r="B1236" s="530"/>
      <c r="C1236" s="110">
        <v>17</v>
      </c>
      <c r="D1236" s="12"/>
      <c r="E1236" s="12"/>
      <c r="F1236" s="12"/>
      <c r="G1236" s="12"/>
      <c r="H1236" s="12"/>
      <c r="I1236" s="12"/>
      <c r="J1236" s="12"/>
      <c r="K1236" s="12"/>
      <c r="L1236" s="12"/>
      <c r="M1236" s="12"/>
      <c r="N1236" s="12"/>
      <c r="O1236" s="12"/>
      <c r="P1236" s="55">
        <f t="shared" si="60"/>
        <v>0</v>
      </c>
    </row>
    <row r="1237" spans="1:16" x14ac:dyDescent="0.25">
      <c r="A1237" s="527"/>
      <c r="B1237" s="530"/>
      <c r="C1237" s="110">
        <v>25</v>
      </c>
      <c r="D1237" s="12"/>
      <c r="E1237" s="12"/>
      <c r="F1237" s="12"/>
      <c r="G1237" s="12"/>
      <c r="H1237" s="12"/>
      <c r="I1237" s="12"/>
      <c r="J1237" s="12"/>
      <c r="K1237" s="12"/>
      <c r="L1237" s="12"/>
      <c r="M1237" s="12"/>
      <c r="N1237" s="12"/>
      <c r="O1237" s="12"/>
      <c r="P1237" s="55">
        <f t="shared" si="60"/>
        <v>0</v>
      </c>
    </row>
    <row r="1238" spans="1:16" x14ac:dyDescent="0.25">
      <c r="A1238" s="527"/>
      <c r="B1238" s="530"/>
      <c r="C1238" s="110">
        <v>26</v>
      </c>
      <c r="D1238" s="12"/>
      <c r="E1238" s="12"/>
      <c r="F1238" s="12"/>
      <c r="G1238" s="12"/>
      <c r="H1238" s="12"/>
      <c r="I1238" s="12"/>
      <c r="J1238" s="12"/>
      <c r="K1238" s="12"/>
      <c r="L1238" s="12"/>
      <c r="M1238" s="12"/>
      <c r="N1238" s="12"/>
      <c r="O1238" s="12"/>
      <c r="P1238" s="55">
        <f t="shared" si="60"/>
        <v>0</v>
      </c>
    </row>
    <row r="1239" spans="1:16" x14ac:dyDescent="0.25">
      <c r="A1239" s="528"/>
      <c r="B1239" s="531"/>
      <c r="C1239" s="110">
        <v>27</v>
      </c>
      <c r="D1239" s="12"/>
      <c r="E1239" s="12"/>
      <c r="F1239" s="12"/>
      <c r="G1239" s="12"/>
      <c r="H1239" s="12"/>
      <c r="I1239" s="12"/>
      <c r="J1239" s="12"/>
      <c r="K1239" s="12"/>
      <c r="L1239" s="12"/>
      <c r="M1239" s="12"/>
      <c r="N1239" s="12"/>
      <c r="O1239" s="12"/>
      <c r="P1239" s="55">
        <f t="shared" si="60"/>
        <v>0</v>
      </c>
    </row>
    <row r="1240" spans="1:16" x14ac:dyDescent="0.25">
      <c r="A1240" s="526">
        <v>365</v>
      </c>
      <c r="B1240" s="529" t="s">
        <v>2331</v>
      </c>
      <c r="C1240" s="110">
        <v>11</v>
      </c>
      <c r="D1240" s="12"/>
      <c r="E1240" s="12"/>
      <c r="F1240" s="12"/>
      <c r="G1240" s="12"/>
      <c r="H1240" s="12"/>
      <c r="I1240" s="12"/>
      <c r="J1240" s="12"/>
      <c r="K1240" s="12"/>
      <c r="L1240" s="12"/>
      <c r="M1240" s="12"/>
      <c r="N1240" s="12"/>
      <c r="O1240" s="12"/>
      <c r="P1240" s="55">
        <f t="shared" si="60"/>
        <v>0</v>
      </c>
    </row>
    <row r="1241" spans="1:16" x14ac:dyDescent="0.25">
      <c r="A1241" s="527"/>
      <c r="B1241" s="530"/>
      <c r="C1241" s="110">
        <v>12</v>
      </c>
      <c r="D1241" s="12"/>
      <c r="E1241" s="12"/>
      <c r="F1241" s="12"/>
      <c r="G1241" s="12"/>
      <c r="H1241" s="12"/>
      <c r="I1241" s="12"/>
      <c r="J1241" s="12"/>
      <c r="K1241" s="12"/>
      <c r="L1241" s="12"/>
      <c r="M1241" s="12"/>
      <c r="N1241" s="12"/>
      <c r="O1241" s="12"/>
      <c r="P1241" s="55">
        <f t="shared" si="60"/>
        <v>0</v>
      </c>
    </row>
    <row r="1242" spans="1:16" x14ac:dyDescent="0.25">
      <c r="A1242" s="527"/>
      <c r="B1242" s="530"/>
      <c r="C1242" s="110">
        <v>13</v>
      </c>
      <c r="D1242" s="12"/>
      <c r="E1242" s="12"/>
      <c r="F1242" s="12"/>
      <c r="G1242" s="12"/>
      <c r="H1242" s="12"/>
      <c r="I1242" s="12"/>
      <c r="J1242" s="12"/>
      <c r="K1242" s="12"/>
      <c r="L1242" s="12"/>
      <c r="M1242" s="12"/>
      <c r="N1242" s="12"/>
      <c r="O1242" s="12"/>
      <c r="P1242" s="55">
        <f t="shared" si="60"/>
        <v>0</v>
      </c>
    </row>
    <row r="1243" spans="1:16" x14ac:dyDescent="0.25">
      <c r="A1243" s="527"/>
      <c r="B1243" s="530"/>
      <c r="C1243" s="110">
        <v>14</v>
      </c>
      <c r="D1243" s="12"/>
      <c r="E1243" s="12"/>
      <c r="F1243" s="12"/>
      <c r="G1243" s="12"/>
      <c r="H1243" s="12"/>
      <c r="I1243" s="12"/>
      <c r="J1243" s="12"/>
      <c r="K1243" s="12"/>
      <c r="L1243" s="12"/>
      <c r="M1243" s="12"/>
      <c r="N1243" s="12"/>
      <c r="O1243" s="12"/>
      <c r="P1243" s="55">
        <f t="shared" si="60"/>
        <v>0</v>
      </c>
    </row>
    <row r="1244" spans="1:16" x14ac:dyDescent="0.25">
      <c r="A1244" s="527"/>
      <c r="B1244" s="530"/>
      <c r="C1244" s="110">
        <v>15</v>
      </c>
      <c r="D1244" s="12"/>
      <c r="E1244" s="12"/>
      <c r="F1244" s="12"/>
      <c r="G1244" s="12"/>
      <c r="H1244" s="12"/>
      <c r="I1244" s="12"/>
      <c r="J1244" s="12"/>
      <c r="K1244" s="12"/>
      <c r="L1244" s="12"/>
      <c r="M1244" s="12"/>
      <c r="N1244" s="12"/>
      <c r="O1244" s="12"/>
      <c r="P1244" s="55">
        <f t="shared" si="60"/>
        <v>0</v>
      </c>
    </row>
    <row r="1245" spans="1:16" x14ac:dyDescent="0.25">
      <c r="A1245" s="527"/>
      <c r="B1245" s="530"/>
      <c r="C1245" s="110">
        <v>16</v>
      </c>
      <c r="D1245" s="12"/>
      <c r="E1245" s="12"/>
      <c r="F1245" s="12"/>
      <c r="G1245" s="12"/>
      <c r="H1245" s="12"/>
      <c r="I1245" s="12"/>
      <c r="J1245" s="12"/>
      <c r="K1245" s="12"/>
      <c r="L1245" s="12"/>
      <c r="M1245" s="12"/>
      <c r="N1245" s="12"/>
      <c r="O1245" s="12"/>
      <c r="P1245" s="55">
        <f t="shared" si="60"/>
        <v>0</v>
      </c>
    </row>
    <row r="1246" spans="1:16" x14ac:dyDescent="0.25">
      <c r="A1246" s="527"/>
      <c r="B1246" s="530"/>
      <c r="C1246" s="110">
        <v>17</v>
      </c>
      <c r="D1246" s="12"/>
      <c r="E1246" s="12"/>
      <c r="F1246" s="12"/>
      <c r="G1246" s="12"/>
      <c r="H1246" s="12"/>
      <c r="I1246" s="12"/>
      <c r="J1246" s="12"/>
      <c r="K1246" s="12"/>
      <c r="L1246" s="12"/>
      <c r="M1246" s="12"/>
      <c r="N1246" s="12"/>
      <c r="O1246" s="12"/>
      <c r="P1246" s="55">
        <f t="shared" si="60"/>
        <v>0</v>
      </c>
    </row>
    <row r="1247" spans="1:16" x14ac:dyDescent="0.25">
      <c r="A1247" s="527"/>
      <c r="B1247" s="530"/>
      <c r="C1247" s="110">
        <v>25</v>
      </c>
      <c r="D1247" s="12"/>
      <c r="E1247" s="12"/>
      <c r="F1247" s="12"/>
      <c r="G1247" s="12"/>
      <c r="H1247" s="12"/>
      <c r="I1247" s="12"/>
      <c r="J1247" s="12"/>
      <c r="K1247" s="12"/>
      <c r="L1247" s="12"/>
      <c r="M1247" s="12"/>
      <c r="N1247" s="12"/>
      <c r="O1247" s="12"/>
      <c r="P1247" s="55">
        <f t="shared" si="60"/>
        <v>0</v>
      </c>
    </row>
    <row r="1248" spans="1:16" x14ac:dyDescent="0.25">
      <c r="A1248" s="527"/>
      <c r="B1248" s="530"/>
      <c r="C1248" s="110">
        <v>26</v>
      </c>
      <c r="D1248" s="12"/>
      <c r="E1248" s="12"/>
      <c r="F1248" s="12"/>
      <c r="G1248" s="12"/>
      <c r="H1248" s="12"/>
      <c r="I1248" s="12"/>
      <c r="J1248" s="12"/>
      <c r="K1248" s="12"/>
      <c r="L1248" s="12"/>
      <c r="M1248" s="12"/>
      <c r="N1248" s="12"/>
      <c r="O1248" s="12"/>
      <c r="P1248" s="55">
        <f t="shared" si="60"/>
        <v>0</v>
      </c>
    </row>
    <row r="1249" spans="1:16" x14ac:dyDescent="0.25">
      <c r="A1249" s="528"/>
      <c r="B1249" s="531"/>
      <c r="C1249" s="110">
        <v>27</v>
      </c>
      <c r="D1249" s="12"/>
      <c r="E1249" s="12"/>
      <c r="F1249" s="12"/>
      <c r="G1249" s="12"/>
      <c r="H1249" s="12"/>
      <c r="I1249" s="12"/>
      <c r="J1249" s="12"/>
      <c r="K1249" s="12"/>
      <c r="L1249" s="12"/>
      <c r="M1249" s="12"/>
      <c r="N1249" s="12"/>
      <c r="O1249" s="12"/>
      <c r="P1249" s="55">
        <f t="shared" si="60"/>
        <v>0</v>
      </c>
    </row>
    <row r="1250" spans="1:16" ht="15" customHeight="1" x14ac:dyDescent="0.25">
      <c r="A1250" s="526">
        <v>366</v>
      </c>
      <c r="B1250" s="529" t="s">
        <v>2332</v>
      </c>
      <c r="C1250" s="110">
        <v>11</v>
      </c>
      <c r="D1250" s="12"/>
      <c r="E1250" s="12"/>
      <c r="F1250" s="12"/>
      <c r="G1250" s="12"/>
      <c r="H1250" s="12"/>
      <c r="I1250" s="12"/>
      <c r="J1250" s="12"/>
      <c r="K1250" s="12"/>
      <c r="L1250" s="12"/>
      <c r="M1250" s="12"/>
      <c r="N1250" s="12"/>
      <c r="O1250" s="12"/>
      <c r="P1250" s="55">
        <f t="shared" si="60"/>
        <v>0</v>
      </c>
    </row>
    <row r="1251" spans="1:16" x14ac:dyDescent="0.25">
      <c r="A1251" s="527"/>
      <c r="B1251" s="530"/>
      <c r="C1251" s="110">
        <v>12</v>
      </c>
      <c r="D1251" s="12"/>
      <c r="E1251" s="12"/>
      <c r="F1251" s="12"/>
      <c r="G1251" s="12"/>
      <c r="H1251" s="12"/>
      <c r="I1251" s="12"/>
      <c r="J1251" s="12"/>
      <c r="K1251" s="12"/>
      <c r="L1251" s="12"/>
      <c r="M1251" s="12"/>
      <c r="N1251" s="12"/>
      <c r="O1251" s="12"/>
      <c r="P1251" s="55">
        <f t="shared" si="60"/>
        <v>0</v>
      </c>
    </row>
    <row r="1252" spans="1:16" x14ac:dyDescent="0.25">
      <c r="A1252" s="527"/>
      <c r="B1252" s="530"/>
      <c r="C1252" s="110">
        <v>13</v>
      </c>
      <c r="D1252" s="12"/>
      <c r="E1252" s="12"/>
      <c r="F1252" s="12"/>
      <c r="G1252" s="12"/>
      <c r="H1252" s="12"/>
      <c r="I1252" s="12"/>
      <c r="J1252" s="12"/>
      <c r="K1252" s="12"/>
      <c r="L1252" s="12"/>
      <c r="M1252" s="12"/>
      <c r="N1252" s="12"/>
      <c r="O1252" s="12"/>
      <c r="P1252" s="55">
        <f t="shared" si="60"/>
        <v>0</v>
      </c>
    </row>
    <row r="1253" spans="1:16" x14ac:dyDescent="0.25">
      <c r="A1253" s="527"/>
      <c r="B1253" s="530"/>
      <c r="C1253" s="110">
        <v>14</v>
      </c>
      <c r="D1253" s="12"/>
      <c r="E1253" s="12"/>
      <c r="F1253" s="12"/>
      <c r="G1253" s="12"/>
      <c r="H1253" s="12"/>
      <c r="I1253" s="12"/>
      <c r="J1253" s="12"/>
      <c r="K1253" s="12"/>
      <c r="L1253" s="12"/>
      <c r="M1253" s="12"/>
      <c r="N1253" s="12"/>
      <c r="O1253" s="12"/>
      <c r="P1253" s="55">
        <f t="shared" si="60"/>
        <v>0</v>
      </c>
    </row>
    <row r="1254" spans="1:16" x14ac:dyDescent="0.25">
      <c r="A1254" s="527"/>
      <c r="B1254" s="530"/>
      <c r="C1254" s="110">
        <v>15</v>
      </c>
      <c r="D1254" s="12"/>
      <c r="E1254" s="12"/>
      <c r="F1254" s="12"/>
      <c r="G1254" s="12"/>
      <c r="H1254" s="12"/>
      <c r="I1254" s="12"/>
      <c r="J1254" s="12"/>
      <c r="K1254" s="12"/>
      <c r="L1254" s="12"/>
      <c r="M1254" s="12"/>
      <c r="N1254" s="12"/>
      <c r="O1254" s="12"/>
      <c r="P1254" s="55">
        <f t="shared" si="60"/>
        <v>0</v>
      </c>
    </row>
    <row r="1255" spans="1:16" x14ac:dyDescent="0.25">
      <c r="A1255" s="527"/>
      <c r="B1255" s="530"/>
      <c r="C1255" s="110">
        <v>16</v>
      </c>
      <c r="D1255" s="12"/>
      <c r="E1255" s="12"/>
      <c r="F1255" s="12"/>
      <c r="G1255" s="12"/>
      <c r="H1255" s="12"/>
      <c r="I1255" s="12"/>
      <c r="J1255" s="12"/>
      <c r="K1255" s="12"/>
      <c r="L1255" s="12"/>
      <c r="M1255" s="12"/>
      <c r="N1255" s="12"/>
      <c r="O1255" s="12"/>
      <c r="P1255" s="55">
        <f t="shared" si="60"/>
        <v>0</v>
      </c>
    </row>
    <row r="1256" spans="1:16" x14ac:dyDescent="0.25">
      <c r="A1256" s="527"/>
      <c r="B1256" s="530"/>
      <c r="C1256" s="110">
        <v>17</v>
      </c>
      <c r="D1256" s="12"/>
      <c r="E1256" s="12"/>
      <c r="F1256" s="12"/>
      <c r="G1256" s="12"/>
      <c r="H1256" s="12"/>
      <c r="I1256" s="12"/>
      <c r="J1256" s="12"/>
      <c r="K1256" s="12"/>
      <c r="L1256" s="12"/>
      <c r="M1256" s="12"/>
      <c r="N1256" s="12"/>
      <c r="O1256" s="12"/>
      <c r="P1256" s="55">
        <f t="shared" si="60"/>
        <v>0</v>
      </c>
    </row>
    <row r="1257" spans="1:16" x14ac:dyDescent="0.25">
      <c r="A1257" s="527"/>
      <c r="B1257" s="530"/>
      <c r="C1257" s="110">
        <v>25</v>
      </c>
      <c r="D1257" s="12"/>
      <c r="E1257" s="12"/>
      <c r="F1257" s="12"/>
      <c r="G1257" s="12"/>
      <c r="H1257" s="12"/>
      <c r="I1257" s="12"/>
      <c r="J1257" s="12"/>
      <c r="K1257" s="12"/>
      <c r="L1257" s="12"/>
      <c r="M1257" s="12"/>
      <c r="N1257" s="12"/>
      <c r="O1257" s="12"/>
      <c r="P1257" s="55">
        <f t="shared" si="60"/>
        <v>0</v>
      </c>
    </row>
    <row r="1258" spans="1:16" x14ac:dyDescent="0.25">
      <c r="A1258" s="527"/>
      <c r="B1258" s="530"/>
      <c r="C1258" s="110">
        <v>26</v>
      </c>
      <c r="D1258" s="12"/>
      <c r="E1258" s="12"/>
      <c r="F1258" s="12"/>
      <c r="G1258" s="12"/>
      <c r="H1258" s="12"/>
      <c r="I1258" s="12"/>
      <c r="J1258" s="12"/>
      <c r="K1258" s="12"/>
      <c r="L1258" s="12"/>
      <c r="M1258" s="12"/>
      <c r="N1258" s="12"/>
      <c r="O1258" s="12"/>
      <c r="P1258" s="55">
        <f t="shared" si="60"/>
        <v>0</v>
      </c>
    </row>
    <row r="1259" spans="1:16" x14ac:dyDescent="0.25">
      <c r="A1259" s="528"/>
      <c r="B1259" s="531"/>
      <c r="C1259" s="110">
        <v>27</v>
      </c>
      <c r="D1259" s="12"/>
      <c r="E1259" s="12"/>
      <c r="F1259" s="12"/>
      <c r="G1259" s="12"/>
      <c r="H1259" s="12"/>
      <c r="I1259" s="12"/>
      <c r="J1259" s="12"/>
      <c r="K1259" s="12"/>
      <c r="L1259" s="12"/>
      <c r="M1259" s="12"/>
      <c r="N1259" s="12"/>
      <c r="O1259" s="12"/>
      <c r="P1259" s="55">
        <f t="shared" si="60"/>
        <v>0</v>
      </c>
    </row>
    <row r="1260" spans="1:16" x14ac:dyDescent="0.25">
      <c r="A1260" s="526">
        <v>369</v>
      </c>
      <c r="B1260" s="529" t="s">
        <v>2333</v>
      </c>
      <c r="C1260" s="110">
        <v>11</v>
      </c>
      <c r="D1260" s="12"/>
      <c r="E1260" s="12"/>
      <c r="F1260" s="12"/>
      <c r="G1260" s="12"/>
      <c r="H1260" s="12"/>
      <c r="I1260" s="12"/>
      <c r="J1260" s="12"/>
      <c r="K1260" s="12"/>
      <c r="L1260" s="12"/>
      <c r="M1260" s="12"/>
      <c r="N1260" s="12"/>
      <c r="O1260" s="12"/>
      <c r="P1260" s="55">
        <f t="shared" si="60"/>
        <v>0</v>
      </c>
    </row>
    <row r="1261" spans="1:16" x14ac:dyDescent="0.25">
      <c r="A1261" s="527"/>
      <c r="B1261" s="530"/>
      <c r="C1261" s="110">
        <v>12</v>
      </c>
      <c r="D1261" s="12"/>
      <c r="E1261" s="12"/>
      <c r="F1261" s="12"/>
      <c r="G1261" s="12"/>
      <c r="H1261" s="12"/>
      <c r="I1261" s="12"/>
      <c r="J1261" s="12"/>
      <c r="K1261" s="12"/>
      <c r="L1261" s="12"/>
      <c r="M1261" s="12"/>
      <c r="N1261" s="12"/>
      <c r="O1261" s="12"/>
      <c r="P1261" s="55">
        <f t="shared" si="60"/>
        <v>0</v>
      </c>
    </row>
    <row r="1262" spans="1:16" x14ac:dyDescent="0.25">
      <c r="A1262" s="527"/>
      <c r="B1262" s="530"/>
      <c r="C1262" s="110">
        <v>13</v>
      </c>
      <c r="D1262" s="12"/>
      <c r="E1262" s="12"/>
      <c r="F1262" s="12"/>
      <c r="G1262" s="12"/>
      <c r="H1262" s="12"/>
      <c r="I1262" s="12"/>
      <c r="J1262" s="12"/>
      <c r="K1262" s="12"/>
      <c r="L1262" s="12"/>
      <c r="M1262" s="12"/>
      <c r="N1262" s="12"/>
      <c r="O1262" s="12"/>
      <c r="P1262" s="55">
        <f t="shared" si="60"/>
        <v>0</v>
      </c>
    </row>
    <row r="1263" spans="1:16" x14ac:dyDescent="0.25">
      <c r="A1263" s="527"/>
      <c r="B1263" s="530"/>
      <c r="C1263" s="110">
        <v>14</v>
      </c>
      <c r="D1263" s="12"/>
      <c r="E1263" s="12"/>
      <c r="F1263" s="12"/>
      <c r="G1263" s="12"/>
      <c r="H1263" s="12"/>
      <c r="I1263" s="12"/>
      <c r="J1263" s="12"/>
      <c r="K1263" s="12"/>
      <c r="L1263" s="12"/>
      <c r="M1263" s="12"/>
      <c r="N1263" s="12"/>
      <c r="O1263" s="12"/>
      <c r="P1263" s="55">
        <f t="shared" si="60"/>
        <v>0</v>
      </c>
    </row>
    <row r="1264" spans="1:16" x14ac:dyDescent="0.25">
      <c r="A1264" s="527"/>
      <c r="B1264" s="530"/>
      <c r="C1264" s="110">
        <v>15</v>
      </c>
      <c r="D1264" s="12"/>
      <c r="E1264" s="12"/>
      <c r="F1264" s="12"/>
      <c r="G1264" s="12"/>
      <c r="H1264" s="12"/>
      <c r="I1264" s="12"/>
      <c r="J1264" s="12"/>
      <c r="K1264" s="12"/>
      <c r="L1264" s="12"/>
      <c r="M1264" s="12"/>
      <c r="N1264" s="12"/>
      <c r="O1264" s="12"/>
      <c r="P1264" s="55">
        <f t="shared" si="60"/>
        <v>0</v>
      </c>
    </row>
    <row r="1265" spans="1:16" x14ac:dyDescent="0.25">
      <c r="A1265" s="527"/>
      <c r="B1265" s="530"/>
      <c r="C1265" s="110">
        <v>16</v>
      </c>
      <c r="D1265" s="12"/>
      <c r="E1265" s="12"/>
      <c r="F1265" s="12"/>
      <c r="G1265" s="12"/>
      <c r="H1265" s="12"/>
      <c r="I1265" s="12"/>
      <c r="J1265" s="12"/>
      <c r="K1265" s="12"/>
      <c r="L1265" s="12"/>
      <c r="M1265" s="12"/>
      <c r="N1265" s="12"/>
      <c r="O1265" s="12"/>
      <c r="P1265" s="55">
        <f t="shared" si="60"/>
        <v>0</v>
      </c>
    </row>
    <row r="1266" spans="1:16" x14ac:dyDescent="0.25">
      <c r="A1266" s="527"/>
      <c r="B1266" s="530"/>
      <c r="C1266" s="110">
        <v>17</v>
      </c>
      <c r="D1266" s="12"/>
      <c r="E1266" s="12"/>
      <c r="F1266" s="12"/>
      <c r="G1266" s="12"/>
      <c r="H1266" s="12"/>
      <c r="I1266" s="12"/>
      <c r="J1266" s="12"/>
      <c r="K1266" s="12"/>
      <c r="L1266" s="12"/>
      <c r="M1266" s="12"/>
      <c r="N1266" s="12"/>
      <c r="O1266" s="12"/>
      <c r="P1266" s="55">
        <f t="shared" si="60"/>
        <v>0</v>
      </c>
    </row>
    <row r="1267" spans="1:16" x14ac:dyDescent="0.25">
      <c r="A1267" s="527"/>
      <c r="B1267" s="530"/>
      <c r="C1267" s="110">
        <v>25</v>
      </c>
      <c r="D1267" s="66"/>
      <c r="E1267" s="66"/>
      <c r="F1267" s="66"/>
      <c r="G1267" s="66"/>
      <c r="H1267" s="66"/>
      <c r="I1267" s="66"/>
      <c r="J1267" s="66"/>
      <c r="K1267" s="66"/>
      <c r="L1267" s="66"/>
      <c r="M1267" s="66"/>
      <c r="N1267" s="66"/>
      <c r="O1267" s="66"/>
      <c r="P1267" s="55">
        <f t="shared" si="60"/>
        <v>0</v>
      </c>
    </row>
    <row r="1268" spans="1:16" x14ac:dyDescent="0.25">
      <c r="A1268" s="527"/>
      <c r="B1268" s="530"/>
      <c r="C1268" s="110">
        <v>26</v>
      </c>
      <c r="D1268" s="66"/>
      <c r="E1268" s="66"/>
      <c r="F1268" s="66"/>
      <c r="G1268" s="66"/>
      <c r="H1268" s="66"/>
      <c r="I1268" s="66"/>
      <c r="J1268" s="66"/>
      <c r="K1268" s="66"/>
      <c r="L1268" s="66"/>
      <c r="M1268" s="66"/>
      <c r="N1268" s="66"/>
      <c r="O1268" s="66"/>
      <c r="P1268" s="55">
        <f t="shared" ref="P1268:P1269" si="61">SUM(D1268:O1268)</f>
        <v>0</v>
      </c>
    </row>
    <row r="1269" spans="1:16" x14ac:dyDescent="0.25">
      <c r="A1269" s="528"/>
      <c r="B1269" s="531"/>
      <c r="C1269" s="110">
        <v>27</v>
      </c>
      <c r="D1269" s="66"/>
      <c r="E1269" s="66"/>
      <c r="F1269" s="66"/>
      <c r="G1269" s="66"/>
      <c r="H1269" s="66"/>
      <c r="I1269" s="66"/>
      <c r="J1269" s="66"/>
      <c r="K1269" s="66"/>
      <c r="L1269" s="66"/>
      <c r="M1269" s="66"/>
      <c r="N1269" s="66"/>
      <c r="O1269" s="66"/>
      <c r="P1269" s="55">
        <f t="shared" si="61"/>
        <v>0</v>
      </c>
    </row>
    <row r="1270" spans="1:16" x14ac:dyDescent="0.25">
      <c r="A1270" s="74">
        <v>3700</v>
      </c>
      <c r="B1270" s="534" t="s">
        <v>2334</v>
      </c>
      <c r="C1270" s="535"/>
      <c r="D1270" s="72">
        <f>SUM(D1271:D1360)</f>
        <v>0</v>
      </c>
      <c r="E1270" s="72">
        <f t="shared" ref="E1270:O1270" si="62">SUM(E1271:E1360)</f>
        <v>0</v>
      </c>
      <c r="F1270" s="72">
        <f t="shared" si="62"/>
        <v>0</v>
      </c>
      <c r="G1270" s="72">
        <f t="shared" si="62"/>
        <v>0</v>
      </c>
      <c r="H1270" s="72">
        <f t="shared" si="62"/>
        <v>0</v>
      </c>
      <c r="I1270" s="72">
        <f t="shared" si="62"/>
        <v>0</v>
      </c>
      <c r="J1270" s="72">
        <f t="shared" si="62"/>
        <v>0</v>
      </c>
      <c r="K1270" s="72">
        <f t="shared" si="62"/>
        <v>0</v>
      </c>
      <c r="L1270" s="72">
        <f t="shared" si="62"/>
        <v>0</v>
      </c>
      <c r="M1270" s="72">
        <f t="shared" si="62"/>
        <v>0</v>
      </c>
      <c r="N1270" s="72">
        <f t="shared" si="62"/>
        <v>0</v>
      </c>
      <c r="O1270" s="72">
        <f t="shared" si="62"/>
        <v>0</v>
      </c>
      <c r="P1270" s="72">
        <f>SUM(P1271:P1360)</f>
        <v>0</v>
      </c>
    </row>
    <row r="1271" spans="1:16" x14ac:dyDescent="0.25">
      <c r="A1271" s="526">
        <v>371</v>
      </c>
      <c r="B1271" s="529" t="s">
        <v>2335</v>
      </c>
      <c r="C1271" s="110">
        <v>11</v>
      </c>
      <c r="D1271" s="12"/>
      <c r="E1271" s="12"/>
      <c r="F1271" s="12"/>
      <c r="G1271" s="12"/>
      <c r="H1271" s="12"/>
      <c r="I1271" s="12"/>
      <c r="J1271" s="12"/>
      <c r="K1271" s="12"/>
      <c r="L1271" s="12"/>
      <c r="M1271" s="12"/>
      <c r="N1271" s="12"/>
      <c r="O1271" s="12"/>
      <c r="P1271" s="55">
        <f t="shared" ref="P1271:P1358" si="63">SUM(D1271:O1271)</f>
        <v>0</v>
      </c>
    </row>
    <row r="1272" spans="1:16" x14ac:dyDescent="0.25">
      <c r="A1272" s="527"/>
      <c r="B1272" s="530"/>
      <c r="C1272" s="110">
        <v>12</v>
      </c>
      <c r="D1272" s="12"/>
      <c r="E1272" s="12"/>
      <c r="F1272" s="12"/>
      <c r="G1272" s="12"/>
      <c r="H1272" s="12"/>
      <c r="I1272" s="12"/>
      <c r="J1272" s="12"/>
      <c r="K1272" s="12"/>
      <c r="L1272" s="12"/>
      <c r="M1272" s="12"/>
      <c r="N1272" s="12"/>
      <c r="O1272" s="12"/>
      <c r="P1272" s="55">
        <f t="shared" si="63"/>
        <v>0</v>
      </c>
    </row>
    <row r="1273" spans="1:16" x14ac:dyDescent="0.25">
      <c r="A1273" s="527"/>
      <c r="B1273" s="530"/>
      <c r="C1273" s="110">
        <v>13</v>
      </c>
      <c r="D1273" s="12"/>
      <c r="E1273" s="12"/>
      <c r="F1273" s="12"/>
      <c r="G1273" s="12"/>
      <c r="H1273" s="12"/>
      <c r="I1273" s="12"/>
      <c r="J1273" s="12"/>
      <c r="K1273" s="12"/>
      <c r="L1273" s="12"/>
      <c r="M1273" s="12"/>
      <c r="N1273" s="12"/>
      <c r="O1273" s="12"/>
      <c r="P1273" s="55">
        <f t="shared" si="63"/>
        <v>0</v>
      </c>
    </row>
    <row r="1274" spans="1:16" x14ac:dyDescent="0.25">
      <c r="A1274" s="527"/>
      <c r="B1274" s="530"/>
      <c r="C1274" s="110">
        <v>14</v>
      </c>
      <c r="D1274" s="12"/>
      <c r="E1274" s="12"/>
      <c r="F1274" s="12"/>
      <c r="G1274" s="12"/>
      <c r="H1274" s="12"/>
      <c r="I1274" s="12"/>
      <c r="J1274" s="12"/>
      <c r="K1274" s="12"/>
      <c r="L1274" s="12"/>
      <c r="M1274" s="12"/>
      <c r="N1274" s="12"/>
      <c r="O1274" s="12"/>
      <c r="P1274" s="55">
        <f t="shared" si="63"/>
        <v>0</v>
      </c>
    </row>
    <row r="1275" spans="1:16" x14ac:dyDescent="0.25">
      <c r="A1275" s="527"/>
      <c r="B1275" s="530"/>
      <c r="C1275" s="110">
        <v>15</v>
      </c>
      <c r="D1275" s="12"/>
      <c r="E1275" s="12"/>
      <c r="F1275" s="12"/>
      <c r="G1275" s="12"/>
      <c r="H1275" s="12"/>
      <c r="I1275" s="12"/>
      <c r="J1275" s="12"/>
      <c r="K1275" s="12"/>
      <c r="L1275" s="12"/>
      <c r="M1275" s="12"/>
      <c r="N1275" s="12"/>
      <c r="O1275" s="12"/>
      <c r="P1275" s="55">
        <f t="shared" si="63"/>
        <v>0</v>
      </c>
    </row>
    <row r="1276" spans="1:16" x14ac:dyDescent="0.25">
      <c r="A1276" s="527"/>
      <c r="B1276" s="530"/>
      <c r="C1276" s="110">
        <v>16</v>
      </c>
      <c r="D1276" s="12"/>
      <c r="E1276" s="12"/>
      <c r="F1276" s="12"/>
      <c r="G1276" s="12"/>
      <c r="H1276" s="12"/>
      <c r="I1276" s="12"/>
      <c r="J1276" s="12"/>
      <c r="K1276" s="12"/>
      <c r="L1276" s="12"/>
      <c r="M1276" s="12"/>
      <c r="N1276" s="12"/>
      <c r="O1276" s="12"/>
      <c r="P1276" s="55">
        <f t="shared" si="63"/>
        <v>0</v>
      </c>
    </row>
    <row r="1277" spans="1:16" x14ac:dyDescent="0.25">
      <c r="A1277" s="527"/>
      <c r="B1277" s="530"/>
      <c r="C1277" s="110">
        <v>17</v>
      </c>
      <c r="D1277" s="12"/>
      <c r="E1277" s="12"/>
      <c r="F1277" s="12"/>
      <c r="G1277" s="12"/>
      <c r="H1277" s="12"/>
      <c r="I1277" s="12"/>
      <c r="J1277" s="12"/>
      <c r="K1277" s="12"/>
      <c r="L1277" s="12"/>
      <c r="M1277" s="12"/>
      <c r="N1277" s="12"/>
      <c r="O1277" s="12"/>
      <c r="P1277" s="55">
        <f t="shared" si="63"/>
        <v>0</v>
      </c>
    </row>
    <row r="1278" spans="1:16" x14ac:dyDescent="0.25">
      <c r="A1278" s="527"/>
      <c r="B1278" s="530"/>
      <c r="C1278" s="110">
        <v>25</v>
      </c>
      <c r="D1278" s="12"/>
      <c r="E1278" s="12"/>
      <c r="F1278" s="12"/>
      <c r="G1278" s="12"/>
      <c r="H1278" s="12"/>
      <c r="I1278" s="12"/>
      <c r="J1278" s="12"/>
      <c r="K1278" s="12"/>
      <c r="L1278" s="12"/>
      <c r="M1278" s="12"/>
      <c r="N1278" s="12"/>
      <c r="O1278" s="12"/>
      <c r="P1278" s="55">
        <f t="shared" si="63"/>
        <v>0</v>
      </c>
    </row>
    <row r="1279" spans="1:16" x14ac:dyDescent="0.25">
      <c r="A1279" s="527"/>
      <c r="B1279" s="530"/>
      <c r="C1279" s="110">
        <v>26</v>
      </c>
      <c r="D1279" s="12"/>
      <c r="E1279" s="12"/>
      <c r="F1279" s="12"/>
      <c r="G1279" s="12"/>
      <c r="H1279" s="12"/>
      <c r="I1279" s="12"/>
      <c r="J1279" s="12"/>
      <c r="K1279" s="12"/>
      <c r="L1279" s="12"/>
      <c r="M1279" s="12"/>
      <c r="N1279" s="12"/>
      <c r="O1279" s="12"/>
      <c r="P1279" s="55">
        <f t="shared" si="63"/>
        <v>0</v>
      </c>
    </row>
    <row r="1280" spans="1:16" x14ac:dyDescent="0.25">
      <c r="A1280" s="528"/>
      <c r="B1280" s="531"/>
      <c r="C1280" s="110">
        <v>27</v>
      </c>
      <c r="D1280" s="12"/>
      <c r="E1280" s="12"/>
      <c r="F1280" s="12"/>
      <c r="G1280" s="12"/>
      <c r="H1280" s="12"/>
      <c r="I1280" s="12"/>
      <c r="J1280" s="12"/>
      <c r="K1280" s="12"/>
      <c r="L1280" s="12"/>
      <c r="M1280" s="12"/>
      <c r="N1280" s="12"/>
      <c r="O1280" s="12"/>
      <c r="P1280" s="55">
        <f t="shared" si="63"/>
        <v>0</v>
      </c>
    </row>
    <row r="1281" spans="1:16" x14ac:dyDescent="0.25">
      <c r="A1281" s="526">
        <v>372</v>
      </c>
      <c r="B1281" s="529" t="s">
        <v>2336</v>
      </c>
      <c r="C1281" s="110">
        <v>11</v>
      </c>
      <c r="D1281" s="12"/>
      <c r="E1281" s="12"/>
      <c r="F1281" s="12"/>
      <c r="G1281" s="12"/>
      <c r="H1281" s="12"/>
      <c r="I1281" s="12"/>
      <c r="J1281" s="12"/>
      <c r="K1281" s="12"/>
      <c r="L1281" s="12"/>
      <c r="M1281" s="12"/>
      <c r="N1281" s="12"/>
      <c r="O1281" s="12"/>
      <c r="P1281" s="55">
        <f t="shared" si="63"/>
        <v>0</v>
      </c>
    </row>
    <row r="1282" spans="1:16" x14ac:dyDescent="0.25">
      <c r="A1282" s="527"/>
      <c r="B1282" s="530"/>
      <c r="C1282" s="110">
        <v>12</v>
      </c>
      <c r="D1282" s="12"/>
      <c r="E1282" s="12"/>
      <c r="F1282" s="12"/>
      <c r="G1282" s="12"/>
      <c r="H1282" s="12"/>
      <c r="I1282" s="12"/>
      <c r="J1282" s="12"/>
      <c r="K1282" s="12"/>
      <c r="L1282" s="12"/>
      <c r="M1282" s="12"/>
      <c r="N1282" s="12"/>
      <c r="O1282" s="12"/>
      <c r="P1282" s="55">
        <f t="shared" si="63"/>
        <v>0</v>
      </c>
    </row>
    <row r="1283" spans="1:16" x14ac:dyDescent="0.25">
      <c r="A1283" s="527"/>
      <c r="B1283" s="530"/>
      <c r="C1283" s="110">
        <v>13</v>
      </c>
      <c r="D1283" s="12"/>
      <c r="E1283" s="12"/>
      <c r="F1283" s="12"/>
      <c r="G1283" s="12"/>
      <c r="H1283" s="12"/>
      <c r="I1283" s="12"/>
      <c r="J1283" s="12"/>
      <c r="K1283" s="12"/>
      <c r="L1283" s="12"/>
      <c r="M1283" s="12"/>
      <c r="N1283" s="12"/>
      <c r="O1283" s="12"/>
      <c r="P1283" s="55">
        <f t="shared" si="63"/>
        <v>0</v>
      </c>
    </row>
    <row r="1284" spans="1:16" x14ac:dyDescent="0.25">
      <c r="A1284" s="527"/>
      <c r="B1284" s="530"/>
      <c r="C1284" s="110">
        <v>14</v>
      </c>
      <c r="D1284" s="12"/>
      <c r="E1284" s="12"/>
      <c r="F1284" s="12"/>
      <c r="G1284" s="12"/>
      <c r="H1284" s="12"/>
      <c r="I1284" s="12"/>
      <c r="J1284" s="12"/>
      <c r="K1284" s="12"/>
      <c r="L1284" s="12"/>
      <c r="M1284" s="12"/>
      <c r="N1284" s="12"/>
      <c r="O1284" s="12"/>
      <c r="P1284" s="55">
        <f t="shared" si="63"/>
        <v>0</v>
      </c>
    </row>
    <row r="1285" spans="1:16" x14ac:dyDescent="0.25">
      <c r="A1285" s="527"/>
      <c r="B1285" s="530"/>
      <c r="C1285" s="110">
        <v>15</v>
      </c>
      <c r="D1285" s="12"/>
      <c r="E1285" s="12"/>
      <c r="F1285" s="12"/>
      <c r="G1285" s="12"/>
      <c r="H1285" s="12"/>
      <c r="I1285" s="12"/>
      <c r="J1285" s="12"/>
      <c r="K1285" s="12"/>
      <c r="L1285" s="12"/>
      <c r="M1285" s="12"/>
      <c r="N1285" s="12"/>
      <c r="O1285" s="12"/>
      <c r="P1285" s="55">
        <f t="shared" si="63"/>
        <v>0</v>
      </c>
    </row>
    <row r="1286" spans="1:16" x14ac:dyDescent="0.25">
      <c r="A1286" s="527"/>
      <c r="B1286" s="530"/>
      <c r="C1286" s="110">
        <v>16</v>
      </c>
      <c r="D1286" s="12"/>
      <c r="E1286" s="12"/>
      <c r="F1286" s="12"/>
      <c r="G1286" s="12"/>
      <c r="H1286" s="12"/>
      <c r="I1286" s="12"/>
      <c r="J1286" s="12"/>
      <c r="K1286" s="12"/>
      <c r="L1286" s="12"/>
      <c r="M1286" s="12"/>
      <c r="N1286" s="12"/>
      <c r="O1286" s="12"/>
      <c r="P1286" s="55">
        <f t="shared" si="63"/>
        <v>0</v>
      </c>
    </row>
    <row r="1287" spans="1:16" x14ac:dyDescent="0.25">
      <c r="A1287" s="527"/>
      <c r="B1287" s="530"/>
      <c r="C1287" s="110">
        <v>17</v>
      </c>
      <c r="D1287" s="12"/>
      <c r="E1287" s="12"/>
      <c r="F1287" s="12"/>
      <c r="G1287" s="12"/>
      <c r="H1287" s="12"/>
      <c r="I1287" s="12"/>
      <c r="J1287" s="12"/>
      <c r="K1287" s="12"/>
      <c r="L1287" s="12"/>
      <c r="M1287" s="12"/>
      <c r="N1287" s="12"/>
      <c r="O1287" s="12"/>
      <c r="P1287" s="55">
        <f t="shared" si="63"/>
        <v>0</v>
      </c>
    </row>
    <row r="1288" spans="1:16" x14ac:dyDescent="0.25">
      <c r="A1288" s="527"/>
      <c r="B1288" s="530"/>
      <c r="C1288" s="110">
        <v>25</v>
      </c>
      <c r="D1288" s="12"/>
      <c r="E1288" s="12"/>
      <c r="F1288" s="12"/>
      <c r="G1288" s="12"/>
      <c r="H1288" s="12"/>
      <c r="I1288" s="12"/>
      <c r="J1288" s="12"/>
      <c r="K1288" s="12"/>
      <c r="L1288" s="12"/>
      <c r="M1288" s="12"/>
      <c r="N1288" s="12"/>
      <c r="O1288" s="12"/>
      <c r="P1288" s="55">
        <f t="shared" si="63"/>
        <v>0</v>
      </c>
    </row>
    <row r="1289" spans="1:16" x14ac:dyDescent="0.25">
      <c r="A1289" s="527"/>
      <c r="B1289" s="530"/>
      <c r="C1289" s="110">
        <v>26</v>
      </c>
      <c r="D1289" s="12"/>
      <c r="E1289" s="12"/>
      <c r="F1289" s="12"/>
      <c r="G1289" s="12"/>
      <c r="H1289" s="12"/>
      <c r="I1289" s="12"/>
      <c r="J1289" s="12"/>
      <c r="K1289" s="12"/>
      <c r="L1289" s="12"/>
      <c r="M1289" s="12"/>
      <c r="N1289" s="12"/>
      <c r="O1289" s="12"/>
      <c r="P1289" s="55">
        <f t="shared" si="63"/>
        <v>0</v>
      </c>
    </row>
    <row r="1290" spans="1:16" x14ac:dyDescent="0.25">
      <c r="A1290" s="528"/>
      <c r="B1290" s="531"/>
      <c r="C1290" s="110">
        <v>27</v>
      </c>
      <c r="D1290" s="12"/>
      <c r="E1290" s="12"/>
      <c r="F1290" s="12"/>
      <c r="G1290" s="12"/>
      <c r="H1290" s="12"/>
      <c r="I1290" s="12"/>
      <c r="J1290" s="12"/>
      <c r="K1290" s="12"/>
      <c r="L1290" s="12"/>
      <c r="M1290" s="12"/>
      <c r="N1290" s="12"/>
      <c r="O1290" s="12"/>
      <c r="P1290" s="55">
        <f t="shared" si="63"/>
        <v>0</v>
      </c>
    </row>
    <row r="1291" spans="1:16" x14ac:dyDescent="0.25">
      <c r="A1291" s="526">
        <v>373</v>
      </c>
      <c r="B1291" s="529" t="s">
        <v>2337</v>
      </c>
      <c r="C1291" s="110">
        <v>11</v>
      </c>
      <c r="D1291" s="12"/>
      <c r="E1291" s="12"/>
      <c r="F1291" s="12"/>
      <c r="G1291" s="12"/>
      <c r="H1291" s="12"/>
      <c r="I1291" s="12"/>
      <c r="J1291" s="12"/>
      <c r="K1291" s="12"/>
      <c r="L1291" s="12"/>
      <c r="M1291" s="12"/>
      <c r="N1291" s="12"/>
      <c r="O1291" s="12"/>
      <c r="P1291" s="55">
        <f t="shared" si="63"/>
        <v>0</v>
      </c>
    </row>
    <row r="1292" spans="1:16" x14ac:dyDescent="0.25">
      <c r="A1292" s="527"/>
      <c r="B1292" s="530"/>
      <c r="C1292" s="110">
        <v>12</v>
      </c>
      <c r="D1292" s="12"/>
      <c r="E1292" s="12"/>
      <c r="F1292" s="12"/>
      <c r="G1292" s="12"/>
      <c r="H1292" s="12"/>
      <c r="I1292" s="12"/>
      <c r="J1292" s="12"/>
      <c r="K1292" s="12"/>
      <c r="L1292" s="12"/>
      <c r="M1292" s="12"/>
      <c r="N1292" s="12"/>
      <c r="O1292" s="12"/>
      <c r="P1292" s="55">
        <f t="shared" si="63"/>
        <v>0</v>
      </c>
    </row>
    <row r="1293" spans="1:16" x14ac:dyDescent="0.25">
      <c r="A1293" s="527"/>
      <c r="B1293" s="530"/>
      <c r="C1293" s="110">
        <v>13</v>
      </c>
      <c r="D1293" s="12"/>
      <c r="E1293" s="12"/>
      <c r="F1293" s="12"/>
      <c r="G1293" s="12"/>
      <c r="H1293" s="12"/>
      <c r="I1293" s="12"/>
      <c r="J1293" s="12"/>
      <c r="K1293" s="12"/>
      <c r="L1293" s="12"/>
      <c r="M1293" s="12"/>
      <c r="N1293" s="12"/>
      <c r="O1293" s="12"/>
      <c r="P1293" s="55">
        <f t="shared" si="63"/>
        <v>0</v>
      </c>
    </row>
    <row r="1294" spans="1:16" x14ac:dyDescent="0.25">
      <c r="A1294" s="527"/>
      <c r="B1294" s="530"/>
      <c r="C1294" s="110">
        <v>14</v>
      </c>
      <c r="D1294" s="12"/>
      <c r="E1294" s="12"/>
      <c r="F1294" s="12"/>
      <c r="G1294" s="12"/>
      <c r="H1294" s="12"/>
      <c r="I1294" s="12"/>
      <c r="J1294" s="12"/>
      <c r="K1294" s="12"/>
      <c r="L1294" s="12"/>
      <c r="M1294" s="12"/>
      <c r="N1294" s="12"/>
      <c r="O1294" s="12"/>
      <c r="P1294" s="55">
        <f t="shared" si="63"/>
        <v>0</v>
      </c>
    </row>
    <row r="1295" spans="1:16" x14ac:dyDescent="0.25">
      <c r="A1295" s="527"/>
      <c r="B1295" s="530"/>
      <c r="C1295" s="110">
        <v>15</v>
      </c>
      <c r="D1295" s="12"/>
      <c r="E1295" s="12"/>
      <c r="F1295" s="12"/>
      <c r="G1295" s="12"/>
      <c r="H1295" s="12"/>
      <c r="I1295" s="12"/>
      <c r="J1295" s="12"/>
      <c r="K1295" s="12"/>
      <c r="L1295" s="12"/>
      <c r="M1295" s="12"/>
      <c r="N1295" s="12"/>
      <c r="O1295" s="12"/>
      <c r="P1295" s="55">
        <f t="shared" si="63"/>
        <v>0</v>
      </c>
    </row>
    <row r="1296" spans="1:16" x14ac:dyDescent="0.25">
      <c r="A1296" s="527"/>
      <c r="B1296" s="530"/>
      <c r="C1296" s="110">
        <v>16</v>
      </c>
      <c r="D1296" s="12"/>
      <c r="E1296" s="12"/>
      <c r="F1296" s="12"/>
      <c r="G1296" s="12"/>
      <c r="H1296" s="12"/>
      <c r="I1296" s="12"/>
      <c r="J1296" s="12"/>
      <c r="K1296" s="12"/>
      <c r="L1296" s="12"/>
      <c r="M1296" s="12"/>
      <c r="N1296" s="12"/>
      <c r="O1296" s="12"/>
      <c r="P1296" s="55">
        <f t="shared" si="63"/>
        <v>0</v>
      </c>
    </row>
    <row r="1297" spans="1:16" x14ac:dyDescent="0.25">
      <c r="A1297" s="527"/>
      <c r="B1297" s="530"/>
      <c r="C1297" s="110">
        <v>17</v>
      </c>
      <c r="D1297" s="12"/>
      <c r="E1297" s="12"/>
      <c r="F1297" s="12"/>
      <c r="G1297" s="12"/>
      <c r="H1297" s="12"/>
      <c r="I1297" s="12"/>
      <c r="J1297" s="12"/>
      <c r="K1297" s="12"/>
      <c r="L1297" s="12"/>
      <c r="M1297" s="12"/>
      <c r="N1297" s="12"/>
      <c r="O1297" s="12"/>
      <c r="P1297" s="55">
        <f t="shared" si="63"/>
        <v>0</v>
      </c>
    </row>
    <row r="1298" spans="1:16" x14ac:dyDescent="0.25">
      <c r="A1298" s="527"/>
      <c r="B1298" s="530"/>
      <c r="C1298" s="110">
        <v>25</v>
      </c>
      <c r="D1298" s="12"/>
      <c r="E1298" s="12"/>
      <c r="F1298" s="12"/>
      <c r="G1298" s="12"/>
      <c r="H1298" s="12"/>
      <c r="I1298" s="12"/>
      <c r="J1298" s="12"/>
      <c r="K1298" s="12"/>
      <c r="L1298" s="12"/>
      <c r="M1298" s="12"/>
      <c r="N1298" s="12"/>
      <c r="O1298" s="12"/>
      <c r="P1298" s="55">
        <f t="shared" si="63"/>
        <v>0</v>
      </c>
    </row>
    <row r="1299" spans="1:16" x14ac:dyDescent="0.25">
      <c r="A1299" s="527"/>
      <c r="B1299" s="530"/>
      <c r="C1299" s="110">
        <v>26</v>
      </c>
      <c r="D1299" s="12"/>
      <c r="E1299" s="12"/>
      <c r="F1299" s="12"/>
      <c r="G1299" s="12"/>
      <c r="H1299" s="12"/>
      <c r="I1299" s="12"/>
      <c r="J1299" s="12"/>
      <c r="K1299" s="12"/>
      <c r="L1299" s="12"/>
      <c r="M1299" s="12"/>
      <c r="N1299" s="12"/>
      <c r="O1299" s="12"/>
      <c r="P1299" s="55">
        <f t="shared" si="63"/>
        <v>0</v>
      </c>
    </row>
    <row r="1300" spans="1:16" x14ac:dyDescent="0.25">
      <c r="A1300" s="528"/>
      <c r="B1300" s="531"/>
      <c r="C1300" s="110">
        <v>27</v>
      </c>
      <c r="D1300" s="12"/>
      <c r="E1300" s="12"/>
      <c r="F1300" s="12"/>
      <c r="G1300" s="12"/>
      <c r="H1300" s="12"/>
      <c r="I1300" s="12"/>
      <c r="J1300" s="12"/>
      <c r="K1300" s="12"/>
      <c r="L1300" s="12"/>
      <c r="M1300" s="12"/>
      <c r="N1300" s="12"/>
      <c r="O1300" s="12"/>
      <c r="P1300" s="55">
        <f t="shared" si="63"/>
        <v>0</v>
      </c>
    </row>
    <row r="1301" spans="1:16" x14ac:dyDescent="0.25">
      <c r="A1301" s="526">
        <v>374</v>
      </c>
      <c r="B1301" s="529" t="s">
        <v>2338</v>
      </c>
      <c r="C1301" s="110">
        <v>11</v>
      </c>
      <c r="D1301" s="12"/>
      <c r="E1301" s="12"/>
      <c r="F1301" s="12"/>
      <c r="G1301" s="12"/>
      <c r="H1301" s="12"/>
      <c r="I1301" s="12"/>
      <c r="J1301" s="12"/>
      <c r="K1301" s="12"/>
      <c r="L1301" s="12"/>
      <c r="M1301" s="12"/>
      <c r="N1301" s="12"/>
      <c r="O1301" s="12"/>
      <c r="P1301" s="55">
        <f t="shared" si="63"/>
        <v>0</v>
      </c>
    </row>
    <row r="1302" spans="1:16" x14ac:dyDescent="0.25">
      <c r="A1302" s="527"/>
      <c r="B1302" s="530"/>
      <c r="C1302" s="110">
        <v>12</v>
      </c>
      <c r="D1302" s="12"/>
      <c r="E1302" s="12"/>
      <c r="F1302" s="12"/>
      <c r="G1302" s="12"/>
      <c r="H1302" s="12"/>
      <c r="I1302" s="12"/>
      <c r="J1302" s="12"/>
      <c r="K1302" s="12"/>
      <c r="L1302" s="12"/>
      <c r="M1302" s="12"/>
      <c r="N1302" s="12"/>
      <c r="O1302" s="12"/>
      <c r="P1302" s="55">
        <f t="shared" si="63"/>
        <v>0</v>
      </c>
    </row>
    <row r="1303" spans="1:16" x14ac:dyDescent="0.25">
      <c r="A1303" s="527"/>
      <c r="B1303" s="530"/>
      <c r="C1303" s="110">
        <v>13</v>
      </c>
      <c r="D1303" s="12"/>
      <c r="E1303" s="12"/>
      <c r="F1303" s="12"/>
      <c r="G1303" s="12"/>
      <c r="H1303" s="12"/>
      <c r="I1303" s="12"/>
      <c r="J1303" s="12"/>
      <c r="K1303" s="12"/>
      <c r="L1303" s="12"/>
      <c r="M1303" s="12"/>
      <c r="N1303" s="12"/>
      <c r="O1303" s="12"/>
      <c r="P1303" s="55">
        <f t="shared" si="63"/>
        <v>0</v>
      </c>
    </row>
    <row r="1304" spans="1:16" x14ac:dyDescent="0.25">
      <c r="A1304" s="527"/>
      <c r="B1304" s="530"/>
      <c r="C1304" s="110">
        <v>14</v>
      </c>
      <c r="D1304" s="12"/>
      <c r="E1304" s="12"/>
      <c r="F1304" s="12"/>
      <c r="G1304" s="12"/>
      <c r="H1304" s="12"/>
      <c r="I1304" s="12"/>
      <c r="J1304" s="12"/>
      <c r="K1304" s="12"/>
      <c r="L1304" s="12"/>
      <c r="M1304" s="12"/>
      <c r="N1304" s="12"/>
      <c r="O1304" s="12"/>
      <c r="P1304" s="55">
        <f t="shared" si="63"/>
        <v>0</v>
      </c>
    </row>
    <row r="1305" spans="1:16" x14ac:dyDescent="0.25">
      <c r="A1305" s="527"/>
      <c r="B1305" s="530"/>
      <c r="C1305" s="110">
        <v>15</v>
      </c>
      <c r="D1305" s="12"/>
      <c r="E1305" s="12"/>
      <c r="F1305" s="12"/>
      <c r="G1305" s="12"/>
      <c r="H1305" s="12"/>
      <c r="I1305" s="12"/>
      <c r="J1305" s="12"/>
      <c r="K1305" s="12"/>
      <c r="L1305" s="12"/>
      <c r="M1305" s="12"/>
      <c r="N1305" s="12"/>
      <c r="O1305" s="12"/>
      <c r="P1305" s="55">
        <f t="shared" si="63"/>
        <v>0</v>
      </c>
    </row>
    <row r="1306" spans="1:16" x14ac:dyDescent="0.25">
      <c r="A1306" s="527"/>
      <c r="B1306" s="530"/>
      <c r="C1306" s="110">
        <v>16</v>
      </c>
      <c r="D1306" s="12"/>
      <c r="E1306" s="12"/>
      <c r="F1306" s="12"/>
      <c r="G1306" s="12"/>
      <c r="H1306" s="12"/>
      <c r="I1306" s="12"/>
      <c r="J1306" s="12"/>
      <c r="K1306" s="12"/>
      <c r="L1306" s="12"/>
      <c r="M1306" s="12"/>
      <c r="N1306" s="12"/>
      <c r="O1306" s="12"/>
      <c r="P1306" s="55">
        <f t="shared" si="63"/>
        <v>0</v>
      </c>
    </row>
    <row r="1307" spans="1:16" x14ac:dyDescent="0.25">
      <c r="A1307" s="527"/>
      <c r="B1307" s="530"/>
      <c r="C1307" s="110">
        <v>17</v>
      </c>
      <c r="D1307" s="12"/>
      <c r="E1307" s="12"/>
      <c r="F1307" s="12"/>
      <c r="G1307" s="12"/>
      <c r="H1307" s="12"/>
      <c r="I1307" s="12"/>
      <c r="J1307" s="12"/>
      <c r="K1307" s="12"/>
      <c r="L1307" s="12"/>
      <c r="M1307" s="12"/>
      <c r="N1307" s="12"/>
      <c r="O1307" s="12"/>
      <c r="P1307" s="55">
        <f t="shared" si="63"/>
        <v>0</v>
      </c>
    </row>
    <row r="1308" spans="1:16" x14ac:dyDescent="0.25">
      <c r="A1308" s="527"/>
      <c r="B1308" s="530"/>
      <c r="C1308" s="110">
        <v>25</v>
      </c>
      <c r="D1308" s="12"/>
      <c r="E1308" s="12"/>
      <c r="F1308" s="12"/>
      <c r="G1308" s="12"/>
      <c r="H1308" s="12"/>
      <c r="I1308" s="12"/>
      <c r="J1308" s="12"/>
      <c r="K1308" s="12"/>
      <c r="L1308" s="12"/>
      <c r="M1308" s="12"/>
      <c r="N1308" s="12"/>
      <c r="O1308" s="12"/>
      <c r="P1308" s="55">
        <f t="shared" si="63"/>
        <v>0</v>
      </c>
    </row>
    <row r="1309" spans="1:16" x14ac:dyDescent="0.25">
      <c r="A1309" s="527"/>
      <c r="B1309" s="530"/>
      <c r="C1309" s="110">
        <v>26</v>
      </c>
      <c r="D1309" s="12"/>
      <c r="E1309" s="12"/>
      <c r="F1309" s="12"/>
      <c r="G1309" s="12"/>
      <c r="H1309" s="12"/>
      <c r="I1309" s="12"/>
      <c r="J1309" s="12"/>
      <c r="K1309" s="12"/>
      <c r="L1309" s="12"/>
      <c r="M1309" s="12"/>
      <c r="N1309" s="12"/>
      <c r="O1309" s="12"/>
      <c r="P1309" s="55">
        <f t="shared" si="63"/>
        <v>0</v>
      </c>
    </row>
    <row r="1310" spans="1:16" x14ac:dyDescent="0.25">
      <c r="A1310" s="528"/>
      <c r="B1310" s="531"/>
      <c r="C1310" s="110">
        <v>27</v>
      </c>
      <c r="D1310" s="12"/>
      <c r="E1310" s="12"/>
      <c r="F1310" s="12"/>
      <c r="G1310" s="12"/>
      <c r="H1310" s="12"/>
      <c r="I1310" s="12"/>
      <c r="J1310" s="12"/>
      <c r="K1310" s="12"/>
      <c r="L1310" s="12"/>
      <c r="M1310" s="12"/>
      <c r="N1310" s="12"/>
      <c r="O1310" s="12"/>
      <c r="P1310" s="55">
        <f t="shared" si="63"/>
        <v>0</v>
      </c>
    </row>
    <row r="1311" spans="1:16" x14ac:dyDescent="0.25">
      <c r="A1311" s="526">
        <v>375</v>
      </c>
      <c r="B1311" s="529" t="s">
        <v>2339</v>
      </c>
      <c r="C1311" s="110">
        <v>11</v>
      </c>
      <c r="D1311" s="12"/>
      <c r="E1311" s="12"/>
      <c r="F1311" s="12"/>
      <c r="G1311" s="12"/>
      <c r="H1311" s="12"/>
      <c r="I1311" s="12"/>
      <c r="J1311" s="12"/>
      <c r="K1311" s="12"/>
      <c r="L1311" s="12"/>
      <c r="M1311" s="12"/>
      <c r="N1311" s="12"/>
      <c r="O1311" s="12"/>
      <c r="P1311" s="55">
        <f t="shared" si="63"/>
        <v>0</v>
      </c>
    </row>
    <row r="1312" spans="1:16" x14ac:dyDescent="0.25">
      <c r="A1312" s="527"/>
      <c r="B1312" s="530"/>
      <c r="C1312" s="110">
        <v>12</v>
      </c>
      <c r="D1312" s="12"/>
      <c r="E1312" s="12"/>
      <c r="F1312" s="12"/>
      <c r="G1312" s="12"/>
      <c r="H1312" s="12"/>
      <c r="I1312" s="12"/>
      <c r="J1312" s="12"/>
      <c r="K1312" s="12"/>
      <c r="L1312" s="12"/>
      <c r="M1312" s="12"/>
      <c r="N1312" s="12"/>
      <c r="O1312" s="12"/>
      <c r="P1312" s="55">
        <f t="shared" si="63"/>
        <v>0</v>
      </c>
    </row>
    <row r="1313" spans="1:16" x14ac:dyDescent="0.25">
      <c r="A1313" s="527"/>
      <c r="B1313" s="530"/>
      <c r="C1313" s="110">
        <v>13</v>
      </c>
      <c r="D1313" s="12"/>
      <c r="E1313" s="12"/>
      <c r="F1313" s="12"/>
      <c r="G1313" s="12"/>
      <c r="H1313" s="12"/>
      <c r="I1313" s="12"/>
      <c r="J1313" s="12"/>
      <c r="K1313" s="12"/>
      <c r="L1313" s="12"/>
      <c r="M1313" s="12"/>
      <c r="N1313" s="12"/>
      <c r="O1313" s="12"/>
      <c r="P1313" s="55">
        <f t="shared" si="63"/>
        <v>0</v>
      </c>
    </row>
    <row r="1314" spans="1:16" x14ac:dyDescent="0.25">
      <c r="A1314" s="527"/>
      <c r="B1314" s="530"/>
      <c r="C1314" s="110">
        <v>14</v>
      </c>
      <c r="D1314" s="12"/>
      <c r="E1314" s="12"/>
      <c r="F1314" s="12"/>
      <c r="G1314" s="12"/>
      <c r="H1314" s="12"/>
      <c r="I1314" s="12"/>
      <c r="J1314" s="12"/>
      <c r="K1314" s="12"/>
      <c r="L1314" s="12"/>
      <c r="M1314" s="12"/>
      <c r="N1314" s="12"/>
      <c r="O1314" s="12"/>
      <c r="P1314" s="55">
        <f t="shared" si="63"/>
        <v>0</v>
      </c>
    </row>
    <row r="1315" spans="1:16" x14ac:dyDescent="0.25">
      <c r="A1315" s="527"/>
      <c r="B1315" s="530"/>
      <c r="C1315" s="110">
        <v>15</v>
      </c>
      <c r="D1315" s="12"/>
      <c r="E1315" s="12"/>
      <c r="F1315" s="12"/>
      <c r="G1315" s="12"/>
      <c r="H1315" s="12"/>
      <c r="I1315" s="12"/>
      <c r="J1315" s="12"/>
      <c r="K1315" s="12"/>
      <c r="L1315" s="12"/>
      <c r="M1315" s="12"/>
      <c r="N1315" s="12"/>
      <c r="O1315" s="12"/>
      <c r="P1315" s="55">
        <f t="shared" si="63"/>
        <v>0</v>
      </c>
    </row>
    <row r="1316" spans="1:16" x14ac:dyDescent="0.25">
      <c r="A1316" s="527"/>
      <c r="B1316" s="530"/>
      <c r="C1316" s="110">
        <v>16</v>
      </c>
      <c r="D1316" s="12"/>
      <c r="E1316" s="12"/>
      <c r="F1316" s="12"/>
      <c r="G1316" s="12"/>
      <c r="H1316" s="12"/>
      <c r="I1316" s="12"/>
      <c r="J1316" s="12"/>
      <c r="K1316" s="12"/>
      <c r="L1316" s="12"/>
      <c r="M1316" s="12"/>
      <c r="N1316" s="12"/>
      <c r="O1316" s="12"/>
      <c r="P1316" s="55">
        <f t="shared" si="63"/>
        <v>0</v>
      </c>
    </row>
    <row r="1317" spans="1:16" x14ac:dyDescent="0.25">
      <c r="A1317" s="527"/>
      <c r="B1317" s="530"/>
      <c r="C1317" s="110">
        <v>17</v>
      </c>
      <c r="D1317" s="12"/>
      <c r="E1317" s="12"/>
      <c r="F1317" s="12"/>
      <c r="G1317" s="12"/>
      <c r="H1317" s="12"/>
      <c r="I1317" s="12"/>
      <c r="J1317" s="12"/>
      <c r="K1317" s="12"/>
      <c r="L1317" s="12"/>
      <c r="M1317" s="12"/>
      <c r="N1317" s="12"/>
      <c r="O1317" s="12"/>
      <c r="P1317" s="55">
        <f t="shared" si="63"/>
        <v>0</v>
      </c>
    </row>
    <row r="1318" spans="1:16" x14ac:dyDescent="0.25">
      <c r="A1318" s="527"/>
      <c r="B1318" s="530"/>
      <c r="C1318" s="110">
        <v>25</v>
      </c>
      <c r="D1318" s="12"/>
      <c r="E1318" s="12"/>
      <c r="F1318" s="12"/>
      <c r="G1318" s="12"/>
      <c r="H1318" s="12"/>
      <c r="I1318" s="12"/>
      <c r="J1318" s="12"/>
      <c r="K1318" s="12"/>
      <c r="L1318" s="12"/>
      <c r="M1318" s="12"/>
      <c r="N1318" s="12"/>
      <c r="O1318" s="12"/>
      <c r="P1318" s="55">
        <f t="shared" si="63"/>
        <v>0</v>
      </c>
    </row>
    <row r="1319" spans="1:16" x14ac:dyDescent="0.25">
      <c r="A1319" s="527"/>
      <c r="B1319" s="530"/>
      <c r="C1319" s="110">
        <v>26</v>
      </c>
      <c r="D1319" s="12"/>
      <c r="E1319" s="12"/>
      <c r="F1319" s="12"/>
      <c r="G1319" s="12"/>
      <c r="H1319" s="12"/>
      <c r="I1319" s="12"/>
      <c r="J1319" s="12"/>
      <c r="K1319" s="12"/>
      <c r="L1319" s="12"/>
      <c r="M1319" s="12"/>
      <c r="N1319" s="12"/>
      <c r="O1319" s="12"/>
      <c r="P1319" s="55">
        <f t="shared" si="63"/>
        <v>0</v>
      </c>
    </row>
    <row r="1320" spans="1:16" x14ac:dyDescent="0.25">
      <c r="A1320" s="528"/>
      <c r="B1320" s="531"/>
      <c r="C1320" s="110">
        <v>27</v>
      </c>
      <c r="D1320" s="12"/>
      <c r="E1320" s="12"/>
      <c r="F1320" s="12"/>
      <c r="G1320" s="12"/>
      <c r="H1320" s="12"/>
      <c r="I1320" s="12"/>
      <c r="J1320" s="12"/>
      <c r="K1320" s="12"/>
      <c r="L1320" s="12"/>
      <c r="M1320" s="12"/>
      <c r="N1320" s="12"/>
      <c r="O1320" s="12"/>
      <c r="P1320" s="55">
        <f t="shared" si="63"/>
        <v>0</v>
      </c>
    </row>
    <row r="1321" spans="1:16" x14ac:dyDescent="0.25">
      <c r="A1321" s="526">
        <v>376</v>
      </c>
      <c r="B1321" s="529" t="s">
        <v>2340</v>
      </c>
      <c r="C1321" s="110">
        <v>11</v>
      </c>
      <c r="D1321" s="12"/>
      <c r="E1321" s="12"/>
      <c r="F1321" s="12"/>
      <c r="G1321" s="12"/>
      <c r="H1321" s="12"/>
      <c r="I1321" s="12"/>
      <c r="J1321" s="12"/>
      <c r="K1321" s="12"/>
      <c r="L1321" s="12"/>
      <c r="M1321" s="12"/>
      <c r="N1321" s="12"/>
      <c r="O1321" s="12"/>
      <c r="P1321" s="55">
        <f t="shared" si="63"/>
        <v>0</v>
      </c>
    </row>
    <row r="1322" spans="1:16" x14ac:dyDescent="0.25">
      <c r="A1322" s="527"/>
      <c r="B1322" s="530"/>
      <c r="C1322" s="110">
        <v>12</v>
      </c>
      <c r="D1322" s="12"/>
      <c r="E1322" s="12"/>
      <c r="F1322" s="12"/>
      <c r="G1322" s="12"/>
      <c r="H1322" s="12"/>
      <c r="I1322" s="12"/>
      <c r="J1322" s="12"/>
      <c r="K1322" s="12"/>
      <c r="L1322" s="12"/>
      <c r="M1322" s="12"/>
      <c r="N1322" s="12"/>
      <c r="O1322" s="12"/>
      <c r="P1322" s="55">
        <f t="shared" si="63"/>
        <v>0</v>
      </c>
    </row>
    <row r="1323" spans="1:16" x14ac:dyDescent="0.25">
      <c r="A1323" s="527"/>
      <c r="B1323" s="530"/>
      <c r="C1323" s="110">
        <v>13</v>
      </c>
      <c r="D1323" s="12"/>
      <c r="E1323" s="12"/>
      <c r="F1323" s="12"/>
      <c r="G1323" s="12"/>
      <c r="H1323" s="12"/>
      <c r="I1323" s="12"/>
      <c r="J1323" s="12"/>
      <c r="K1323" s="12"/>
      <c r="L1323" s="12"/>
      <c r="M1323" s="12"/>
      <c r="N1323" s="12"/>
      <c r="O1323" s="12"/>
      <c r="P1323" s="55">
        <f t="shared" si="63"/>
        <v>0</v>
      </c>
    </row>
    <row r="1324" spans="1:16" x14ac:dyDescent="0.25">
      <c r="A1324" s="527"/>
      <c r="B1324" s="530"/>
      <c r="C1324" s="110">
        <v>14</v>
      </c>
      <c r="D1324" s="12"/>
      <c r="E1324" s="12"/>
      <c r="F1324" s="12"/>
      <c r="G1324" s="12"/>
      <c r="H1324" s="12"/>
      <c r="I1324" s="12"/>
      <c r="J1324" s="12"/>
      <c r="K1324" s="12"/>
      <c r="L1324" s="12"/>
      <c r="M1324" s="12"/>
      <c r="N1324" s="12"/>
      <c r="O1324" s="12"/>
      <c r="P1324" s="55">
        <f t="shared" si="63"/>
        <v>0</v>
      </c>
    </row>
    <row r="1325" spans="1:16" x14ac:dyDescent="0.25">
      <c r="A1325" s="527"/>
      <c r="B1325" s="530"/>
      <c r="C1325" s="110">
        <v>15</v>
      </c>
      <c r="D1325" s="12"/>
      <c r="E1325" s="12"/>
      <c r="F1325" s="12"/>
      <c r="G1325" s="12"/>
      <c r="H1325" s="12"/>
      <c r="I1325" s="12"/>
      <c r="J1325" s="12"/>
      <c r="K1325" s="12"/>
      <c r="L1325" s="12"/>
      <c r="M1325" s="12"/>
      <c r="N1325" s="12"/>
      <c r="O1325" s="12"/>
      <c r="P1325" s="55">
        <f t="shared" si="63"/>
        <v>0</v>
      </c>
    </row>
    <row r="1326" spans="1:16" x14ac:dyDescent="0.25">
      <c r="A1326" s="527"/>
      <c r="B1326" s="530"/>
      <c r="C1326" s="110">
        <v>16</v>
      </c>
      <c r="D1326" s="12"/>
      <c r="E1326" s="12"/>
      <c r="F1326" s="12"/>
      <c r="G1326" s="12"/>
      <c r="H1326" s="12"/>
      <c r="I1326" s="12"/>
      <c r="J1326" s="12"/>
      <c r="K1326" s="12"/>
      <c r="L1326" s="12"/>
      <c r="M1326" s="12"/>
      <c r="N1326" s="12"/>
      <c r="O1326" s="12"/>
      <c r="P1326" s="55">
        <f t="shared" si="63"/>
        <v>0</v>
      </c>
    </row>
    <row r="1327" spans="1:16" x14ac:dyDescent="0.25">
      <c r="A1327" s="527"/>
      <c r="B1327" s="530"/>
      <c r="C1327" s="110">
        <v>17</v>
      </c>
      <c r="D1327" s="12"/>
      <c r="E1327" s="12"/>
      <c r="F1327" s="12"/>
      <c r="G1327" s="12"/>
      <c r="H1327" s="12"/>
      <c r="I1327" s="12"/>
      <c r="J1327" s="12"/>
      <c r="K1327" s="12"/>
      <c r="L1327" s="12"/>
      <c r="M1327" s="12"/>
      <c r="N1327" s="12"/>
      <c r="O1327" s="12"/>
      <c r="P1327" s="55">
        <f t="shared" si="63"/>
        <v>0</v>
      </c>
    </row>
    <row r="1328" spans="1:16" x14ac:dyDescent="0.25">
      <c r="A1328" s="527"/>
      <c r="B1328" s="530"/>
      <c r="C1328" s="110">
        <v>25</v>
      </c>
      <c r="D1328" s="12"/>
      <c r="E1328" s="12"/>
      <c r="F1328" s="12"/>
      <c r="G1328" s="12"/>
      <c r="H1328" s="12"/>
      <c r="I1328" s="12"/>
      <c r="J1328" s="12"/>
      <c r="K1328" s="12"/>
      <c r="L1328" s="12"/>
      <c r="M1328" s="12"/>
      <c r="N1328" s="12"/>
      <c r="O1328" s="12"/>
      <c r="P1328" s="55">
        <f t="shared" si="63"/>
        <v>0</v>
      </c>
    </row>
    <row r="1329" spans="1:16" x14ac:dyDescent="0.25">
      <c r="A1329" s="527"/>
      <c r="B1329" s="530"/>
      <c r="C1329" s="110">
        <v>26</v>
      </c>
      <c r="D1329" s="12"/>
      <c r="E1329" s="12"/>
      <c r="F1329" s="12"/>
      <c r="G1329" s="12"/>
      <c r="H1329" s="12"/>
      <c r="I1329" s="12"/>
      <c r="J1329" s="12"/>
      <c r="K1329" s="12"/>
      <c r="L1329" s="12"/>
      <c r="M1329" s="12"/>
      <c r="N1329" s="12"/>
      <c r="O1329" s="12"/>
      <c r="P1329" s="55">
        <f t="shared" si="63"/>
        <v>0</v>
      </c>
    </row>
    <row r="1330" spans="1:16" x14ac:dyDescent="0.25">
      <c r="A1330" s="528"/>
      <c r="B1330" s="531"/>
      <c r="C1330" s="110">
        <v>27</v>
      </c>
      <c r="D1330" s="12"/>
      <c r="E1330" s="12"/>
      <c r="F1330" s="12"/>
      <c r="G1330" s="12"/>
      <c r="H1330" s="12"/>
      <c r="I1330" s="12"/>
      <c r="J1330" s="12"/>
      <c r="K1330" s="12"/>
      <c r="L1330" s="12"/>
      <c r="M1330" s="12"/>
      <c r="N1330" s="12"/>
      <c r="O1330" s="12"/>
      <c r="P1330" s="55">
        <f t="shared" si="63"/>
        <v>0</v>
      </c>
    </row>
    <row r="1331" spans="1:16" x14ac:dyDescent="0.25">
      <c r="A1331" s="526">
        <v>377</v>
      </c>
      <c r="B1331" s="529" t="s">
        <v>2341</v>
      </c>
      <c r="C1331" s="110">
        <v>11</v>
      </c>
      <c r="D1331" s="12"/>
      <c r="E1331" s="12"/>
      <c r="F1331" s="12"/>
      <c r="G1331" s="12"/>
      <c r="H1331" s="12"/>
      <c r="I1331" s="12"/>
      <c r="J1331" s="12"/>
      <c r="K1331" s="12"/>
      <c r="L1331" s="12"/>
      <c r="M1331" s="12"/>
      <c r="N1331" s="12"/>
      <c r="O1331" s="12"/>
      <c r="P1331" s="55">
        <f t="shared" si="63"/>
        <v>0</v>
      </c>
    </row>
    <row r="1332" spans="1:16" x14ac:dyDescent="0.25">
      <c r="A1332" s="527"/>
      <c r="B1332" s="530"/>
      <c r="C1332" s="110">
        <v>12</v>
      </c>
      <c r="D1332" s="12"/>
      <c r="E1332" s="12"/>
      <c r="F1332" s="12"/>
      <c r="G1332" s="12"/>
      <c r="H1332" s="12"/>
      <c r="I1332" s="12"/>
      <c r="J1332" s="12"/>
      <c r="K1332" s="12"/>
      <c r="L1332" s="12"/>
      <c r="M1332" s="12"/>
      <c r="N1332" s="12"/>
      <c r="O1332" s="12"/>
      <c r="P1332" s="55">
        <f t="shared" si="63"/>
        <v>0</v>
      </c>
    </row>
    <row r="1333" spans="1:16" x14ac:dyDescent="0.25">
      <c r="A1333" s="527"/>
      <c r="B1333" s="530"/>
      <c r="C1333" s="110">
        <v>13</v>
      </c>
      <c r="D1333" s="12"/>
      <c r="E1333" s="12"/>
      <c r="F1333" s="12"/>
      <c r="G1333" s="12"/>
      <c r="H1333" s="12"/>
      <c r="I1333" s="12"/>
      <c r="J1333" s="12"/>
      <c r="K1333" s="12"/>
      <c r="L1333" s="12"/>
      <c r="M1333" s="12"/>
      <c r="N1333" s="12"/>
      <c r="O1333" s="12"/>
      <c r="P1333" s="55">
        <f t="shared" si="63"/>
        <v>0</v>
      </c>
    </row>
    <row r="1334" spans="1:16" x14ac:dyDescent="0.25">
      <c r="A1334" s="527"/>
      <c r="B1334" s="530"/>
      <c r="C1334" s="110">
        <v>14</v>
      </c>
      <c r="D1334" s="12"/>
      <c r="E1334" s="12"/>
      <c r="F1334" s="12"/>
      <c r="G1334" s="12"/>
      <c r="H1334" s="12"/>
      <c r="I1334" s="12"/>
      <c r="J1334" s="12"/>
      <c r="K1334" s="12"/>
      <c r="L1334" s="12"/>
      <c r="M1334" s="12"/>
      <c r="N1334" s="12"/>
      <c r="O1334" s="12"/>
      <c r="P1334" s="55">
        <f t="shared" si="63"/>
        <v>0</v>
      </c>
    </row>
    <row r="1335" spans="1:16" x14ac:dyDescent="0.25">
      <c r="A1335" s="527"/>
      <c r="B1335" s="530"/>
      <c r="C1335" s="110">
        <v>15</v>
      </c>
      <c r="D1335" s="12"/>
      <c r="E1335" s="12"/>
      <c r="F1335" s="12"/>
      <c r="G1335" s="12"/>
      <c r="H1335" s="12"/>
      <c r="I1335" s="12"/>
      <c r="J1335" s="12"/>
      <c r="K1335" s="12"/>
      <c r="L1335" s="12"/>
      <c r="M1335" s="12"/>
      <c r="N1335" s="12"/>
      <c r="O1335" s="12"/>
      <c r="P1335" s="55">
        <f t="shared" si="63"/>
        <v>0</v>
      </c>
    </row>
    <row r="1336" spans="1:16" x14ac:dyDescent="0.25">
      <c r="A1336" s="527"/>
      <c r="B1336" s="530"/>
      <c r="C1336" s="110">
        <v>16</v>
      </c>
      <c r="D1336" s="12"/>
      <c r="E1336" s="12"/>
      <c r="F1336" s="12"/>
      <c r="G1336" s="12"/>
      <c r="H1336" s="12"/>
      <c r="I1336" s="12"/>
      <c r="J1336" s="12"/>
      <c r="K1336" s="12"/>
      <c r="L1336" s="12"/>
      <c r="M1336" s="12"/>
      <c r="N1336" s="12"/>
      <c r="O1336" s="12"/>
      <c r="P1336" s="55">
        <f t="shared" si="63"/>
        <v>0</v>
      </c>
    </row>
    <row r="1337" spans="1:16" x14ac:dyDescent="0.25">
      <c r="A1337" s="527"/>
      <c r="B1337" s="530"/>
      <c r="C1337" s="110">
        <v>17</v>
      </c>
      <c r="D1337" s="12"/>
      <c r="E1337" s="12"/>
      <c r="F1337" s="12"/>
      <c r="G1337" s="12"/>
      <c r="H1337" s="12"/>
      <c r="I1337" s="12"/>
      <c r="J1337" s="12"/>
      <c r="K1337" s="12"/>
      <c r="L1337" s="12"/>
      <c r="M1337" s="12"/>
      <c r="N1337" s="12"/>
      <c r="O1337" s="12"/>
      <c r="P1337" s="55">
        <f t="shared" si="63"/>
        <v>0</v>
      </c>
    </row>
    <row r="1338" spans="1:16" x14ac:dyDescent="0.25">
      <c r="A1338" s="527"/>
      <c r="B1338" s="530"/>
      <c r="C1338" s="110">
        <v>25</v>
      </c>
      <c r="D1338" s="12"/>
      <c r="E1338" s="12"/>
      <c r="F1338" s="12"/>
      <c r="G1338" s="12"/>
      <c r="H1338" s="12"/>
      <c r="I1338" s="12"/>
      <c r="J1338" s="12"/>
      <c r="K1338" s="12"/>
      <c r="L1338" s="12"/>
      <c r="M1338" s="12"/>
      <c r="N1338" s="12"/>
      <c r="O1338" s="12"/>
      <c r="P1338" s="55">
        <f t="shared" si="63"/>
        <v>0</v>
      </c>
    </row>
    <row r="1339" spans="1:16" x14ac:dyDescent="0.25">
      <c r="A1339" s="527"/>
      <c r="B1339" s="530"/>
      <c r="C1339" s="110">
        <v>26</v>
      </c>
      <c r="D1339" s="12"/>
      <c r="E1339" s="12"/>
      <c r="F1339" s="12"/>
      <c r="G1339" s="12"/>
      <c r="H1339" s="12"/>
      <c r="I1339" s="12"/>
      <c r="J1339" s="12"/>
      <c r="K1339" s="12"/>
      <c r="L1339" s="12"/>
      <c r="M1339" s="12"/>
      <c r="N1339" s="12"/>
      <c r="O1339" s="12"/>
      <c r="P1339" s="55">
        <f t="shared" si="63"/>
        <v>0</v>
      </c>
    </row>
    <row r="1340" spans="1:16" x14ac:dyDescent="0.25">
      <c r="A1340" s="528"/>
      <c r="B1340" s="531"/>
      <c r="C1340" s="110">
        <v>27</v>
      </c>
      <c r="D1340" s="12"/>
      <c r="E1340" s="12"/>
      <c r="F1340" s="12"/>
      <c r="G1340" s="12"/>
      <c r="H1340" s="12"/>
      <c r="I1340" s="12"/>
      <c r="J1340" s="12"/>
      <c r="K1340" s="12"/>
      <c r="L1340" s="12"/>
      <c r="M1340" s="12"/>
      <c r="N1340" s="12"/>
      <c r="O1340" s="12"/>
      <c r="P1340" s="55">
        <f t="shared" si="63"/>
        <v>0</v>
      </c>
    </row>
    <row r="1341" spans="1:16" x14ac:dyDescent="0.25">
      <c r="A1341" s="526">
        <v>378</v>
      </c>
      <c r="B1341" s="529" t="s">
        <v>2342</v>
      </c>
      <c r="C1341" s="110">
        <v>11</v>
      </c>
      <c r="D1341" s="12"/>
      <c r="E1341" s="12"/>
      <c r="F1341" s="12"/>
      <c r="G1341" s="12"/>
      <c r="H1341" s="12"/>
      <c r="I1341" s="12"/>
      <c r="J1341" s="12"/>
      <c r="K1341" s="12"/>
      <c r="L1341" s="12"/>
      <c r="M1341" s="12"/>
      <c r="N1341" s="12"/>
      <c r="O1341" s="12"/>
      <c r="P1341" s="55">
        <f t="shared" si="63"/>
        <v>0</v>
      </c>
    </row>
    <row r="1342" spans="1:16" x14ac:dyDescent="0.25">
      <c r="A1342" s="527"/>
      <c r="B1342" s="530"/>
      <c r="C1342" s="110">
        <v>12</v>
      </c>
      <c r="D1342" s="12"/>
      <c r="E1342" s="12"/>
      <c r="F1342" s="12"/>
      <c r="G1342" s="12"/>
      <c r="H1342" s="12"/>
      <c r="I1342" s="12"/>
      <c r="J1342" s="12"/>
      <c r="K1342" s="12"/>
      <c r="L1342" s="12"/>
      <c r="M1342" s="12"/>
      <c r="N1342" s="12"/>
      <c r="O1342" s="12"/>
      <c r="P1342" s="55">
        <f t="shared" si="63"/>
        <v>0</v>
      </c>
    </row>
    <row r="1343" spans="1:16" x14ac:dyDescent="0.25">
      <c r="A1343" s="527"/>
      <c r="B1343" s="530"/>
      <c r="C1343" s="110">
        <v>13</v>
      </c>
      <c r="D1343" s="12"/>
      <c r="E1343" s="12"/>
      <c r="F1343" s="12"/>
      <c r="G1343" s="12"/>
      <c r="H1343" s="12"/>
      <c r="I1343" s="12"/>
      <c r="J1343" s="12"/>
      <c r="K1343" s="12"/>
      <c r="L1343" s="12"/>
      <c r="M1343" s="12"/>
      <c r="N1343" s="12"/>
      <c r="O1343" s="12"/>
      <c r="P1343" s="55">
        <f t="shared" si="63"/>
        <v>0</v>
      </c>
    </row>
    <row r="1344" spans="1:16" x14ac:dyDescent="0.25">
      <c r="A1344" s="527"/>
      <c r="B1344" s="530"/>
      <c r="C1344" s="110">
        <v>14</v>
      </c>
      <c r="D1344" s="12"/>
      <c r="E1344" s="12"/>
      <c r="F1344" s="12"/>
      <c r="G1344" s="12"/>
      <c r="H1344" s="12"/>
      <c r="I1344" s="12"/>
      <c r="J1344" s="12"/>
      <c r="K1344" s="12"/>
      <c r="L1344" s="12"/>
      <c r="M1344" s="12"/>
      <c r="N1344" s="12"/>
      <c r="O1344" s="12"/>
      <c r="P1344" s="55">
        <f t="shared" si="63"/>
        <v>0</v>
      </c>
    </row>
    <row r="1345" spans="1:16" x14ac:dyDescent="0.25">
      <c r="A1345" s="527"/>
      <c r="B1345" s="530"/>
      <c r="C1345" s="110">
        <v>15</v>
      </c>
      <c r="D1345" s="12"/>
      <c r="E1345" s="12"/>
      <c r="F1345" s="12"/>
      <c r="G1345" s="12"/>
      <c r="H1345" s="12"/>
      <c r="I1345" s="12"/>
      <c r="J1345" s="12"/>
      <c r="K1345" s="12"/>
      <c r="L1345" s="12"/>
      <c r="M1345" s="12"/>
      <c r="N1345" s="12"/>
      <c r="O1345" s="12"/>
      <c r="P1345" s="55">
        <f t="shared" si="63"/>
        <v>0</v>
      </c>
    </row>
    <row r="1346" spans="1:16" x14ac:dyDescent="0.25">
      <c r="A1346" s="527"/>
      <c r="B1346" s="530"/>
      <c r="C1346" s="110">
        <v>16</v>
      </c>
      <c r="D1346" s="12"/>
      <c r="E1346" s="12"/>
      <c r="F1346" s="12"/>
      <c r="G1346" s="12"/>
      <c r="H1346" s="12"/>
      <c r="I1346" s="12"/>
      <c r="J1346" s="12"/>
      <c r="K1346" s="12"/>
      <c r="L1346" s="12"/>
      <c r="M1346" s="12"/>
      <c r="N1346" s="12"/>
      <c r="O1346" s="12"/>
      <c r="P1346" s="55">
        <f t="shared" si="63"/>
        <v>0</v>
      </c>
    </row>
    <row r="1347" spans="1:16" x14ac:dyDescent="0.25">
      <c r="A1347" s="527"/>
      <c r="B1347" s="530"/>
      <c r="C1347" s="110">
        <v>17</v>
      </c>
      <c r="D1347" s="12"/>
      <c r="E1347" s="12"/>
      <c r="F1347" s="12"/>
      <c r="G1347" s="12"/>
      <c r="H1347" s="12"/>
      <c r="I1347" s="12"/>
      <c r="J1347" s="12"/>
      <c r="K1347" s="12"/>
      <c r="L1347" s="12"/>
      <c r="M1347" s="12"/>
      <c r="N1347" s="12"/>
      <c r="O1347" s="12"/>
      <c r="P1347" s="55">
        <f t="shared" si="63"/>
        <v>0</v>
      </c>
    </row>
    <row r="1348" spans="1:16" x14ac:dyDescent="0.25">
      <c r="A1348" s="527"/>
      <c r="B1348" s="530"/>
      <c r="C1348" s="110">
        <v>25</v>
      </c>
      <c r="D1348" s="12"/>
      <c r="E1348" s="12"/>
      <c r="F1348" s="12"/>
      <c r="G1348" s="12"/>
      <c r="H1348" s="12"/>
      <c r="I1348" s="12"/>
      <c r="J1348" s="12"/>
      <c r="K1348" s="12"/>
      <c r="L1348" s="12"/>
      <c r="M1348" s="12"/>
      <c r="N1348" s="12"/>
      <c r="O1348" s="12"/>
      <c r="P1348" s="55">
        <f t="shared" si="63"/>
        <v>0</v>
      </c>
    </row>
    <row r="1349" spans="1:16" x14ac:dyDescent="0.25">
      <c r="A1349" s="527"/>
      <c r="B1349" s="530"/>
      <c r="C1349" s="110">
        <v>26</v>
      </c>
      <c r="D1349" s="12"/>
      <c r="E1349" s="12"/>
      <c r="F1349" s="12"/>
      <c r="G1349" s="12"/>
      <c r="H1349" s="12"/>
      <c r="I1349" s="12"/>
      <c r="J1349" s="12"/>
      <c r="K1349" s="12"/>
      <c r="L1349" s="12"/>
      <c r="M1349" s="12"/>
      <c r="N1349" s="12"/>
      <c r="O1349" s="12"/>
      <c r="P1349" s="55">
        <f t="shared" si="63"/>
        <v>0</v>
      </c>
    </row>
    <row r="1350" spans="1:16" x14ac:dyDescent="0.25">
      <c r="A1350" s="528"/>
      <c r="B1350" s="531"/>
      <c r="C1350" s="110">
        <v>27</v>
      </c>
      <c r="D1350" s="12"/>
      <c r="E1350" s="12"/>
      <c r="F1350" s="12"/>
      <c r="G1350" s="12"/>
      <c r="H1350" s="12"/>
      <c r="I1350" s="12"/>
      <c r="J1350" s="12"/>
      <c r="K1350" s="12"/>
      <c r="L1350" s="12"/>
      <c r="M1350" s="12"/>
      <c r="N1350" s="12"/>
      <c r="O1350" s="12"/>
      <c r="P1350" s="55">
        <f t="shared" si="63"/>
        <v>0</v>
      </c>
    </row>
    <row r="1351" spans="1:16" x14ac:dyDescent="0.25">
      <c r="A1351" s="526">
        <v>379</v>
      </c>
      <c r="B1351" s="529" t="s">
        <v>2343</v>
      </c>
      <c r="C1351" s="110">
        <v>11</v>
      </c>
      <c r="D1351" s="12"/>
      <c r="E1351" s="12"/>
      <c r="F1351" s="12"/>
      <c r="G1351" s="12"/>
      <c r="H1351" s="12"/>
      <c r="I1351" s="12"/>
      <c r="J1351" s="12"/>
      <c r="K1351" s="12"/>
      <c r="L1351" s="12"/>
      <c r="M1351" s="12"/>
      <c r="N1351" s="12"/>
      <c r="O1351" s="12"/>
      <c r="P1351" s="55">
        <f t="shared" si="63"/>
        <v>0</v>
      </c>
    </row>
    <row r="1352" spans="1:16" x14ac:dyDescent="0.25">
      <c r="A1352" s="527"/>
      <c r="B1352" s="530"/>
      <c r="C1352" s="110">
        <v>12</v>
      </c>
      <c r="D1352" s="12"/>
      <c r="E1352" s="12"/>
      <c r="F1352" s="12"/>
      <c r="G1352" s="12"/>
      <c r="H1352" s="12"/>
      <c r="I1352" s="12"/>
      <c r="J1352" s="12"/>
      <c r="K1352" s="12"/>
      <c r="L1352" s="12"/>
      <c r="M1352" s="12"/>
      <c r="N1352" s="12"/>
      <c r="O1352" s="12"/>
      <c r="P1352" s="55">
        <f t="shared" si="63"/>
        <v>0</v>
      </c>
    </row>
    <row r="1353" spans="1:16" x14ac:dyDescent="0.25">
      <c r="A1353" s="527"/>
      <c r="B1353" s="530"/>
      <c r="C1353" s="110">
        <v>13</v>
      </c>
      <c r="D1353" s="12"/>
      <c r="E1353" s="12"/>
      <c r="F1353" s="12"/>
      <c r="G1353" s="12"/>
      <c r="H1353" s="12"/>
      <c r="I1353" s="12"/>
      <c r="J1353" s="12"/>
      <c r="K1353" s="12"/>
      <c r="L1353" s="12"/>
      <c r="M1353" s="12"/>
      <c r="N1353" s="12"/>
      <c r="O1353" s="12"/>
      <c r="P1353" s="55">
        <f t="shared" si="63"/>
        <v>0</v>
      </c>
    </row>
    <row r="1354" spans="1:16" x14ac:dyDescent="0.25">
      <c r="A1354" s="527"/>
      <c r="B1354" s="530"/>
      <c r="C1354" s="110">
        <v>14</v>
      </c>
      <c r="D1354" s="12"/>
      <c r="E1354" s="12"/>
      <c r="F1354" s="12"/>
      <c r="G1354" s="12"/>
      <c r="H1354" s="12"/>
      <c r="I1354" s="12"/>
      <c r="J1354" s="12"/>
      <c r="K1354" s="12"/>
      <c r="L1354" s="12"/>
      <c r="M1354" s="12"/>
      <c r="N1354" s="12"/>
      <c r="O1354" s="12"/>
      <c r="P1354" s="55">
        <f t="shared" si="63"/>
        <v>0</v>
      </c>
    </row>
    <row r="1355" spans="1:16" x14ac:dyDescent="0.25">
      <c r="A1355" s="527"/>
      <c r="B1355" s="530"/>
      <c r="C1355" s="110">
        <v>15</v>
      </c>
      <c r="D1355" s="12"/>
      <c r="E1355" s="12"/>
      <c r="F1355" s="12"/>
      <c r="G1355" s="12"/>
      <c r="H1355" s="12"/>
      <c r="I1355" s="12"/>
      <c r="J1355" s="12"/>
      <c r="K1355" s="12"/>
      <c r="L1355" s="12"/>
      <c r="M1355" s="12"/>
      <c r="N1355" s="12"/>
      <c r="O1355" s="12"/>
      <c r="P1355" s="55">
        <f t="shared" si="63"/>
        <v>0</v>
      </c>
    </row>
    <row r="1356" spans="1:16" x14ac:dyDescent="0.25">
      <c r="A1356" s="527"/>
      <c r="B1356" s="530"/>
      <c r="C1356" s="110">
        <v>16</v>
      </c>
      <c r="D1356" s="12"/>
      <c r="E1356" s="12"/>
      <c r="F1356" s="12"/>
      <c r="G1356" s="12"/>
      <c r="H1356" s="12"/>
      <c r="I1356" s="12"/>
      <c r="J1356" s="12"/>
      <c r="K1356" s="12"/>
      <c r="L1356" s="12"/>
      <c r="M1356" s="12"/>
      <c r="N1356" s="12"/>
      <c r="O1356" s="12"/>
      <c r="P1356" s="55">
        <f t="shared" si="63"/>
        <v>0</v>
      </c>
    </row>
    <row r="1357" spans="1:16" x14ac:dyDescent="0.25">
      <c r="A1357" s="527"/>
      <c r="B1357" s="530"/>
      <c r="C1357" s="110">
        <v>17</v>
      </c>
      <c r="D1357" s="12"/>
      <c r="E1357" s="12"/>
      <c r="F1357" s="12"/>
      <c r="G1357" s="12"/>
      <c r="H1357" s="12"/>
      <c r="I1357" s="12"/>
      <c r="J1357" s="12"/>
      <c r="K1357" s="12"/>
      <c r="L1357" s="12"/>
      <c r="M1357" s="12"/>
      <c r="N1357" s="12"/>
      <c r="O1357" s="12"/>
      <c r="P1357" s="55">
        <f t="shared" si="63"/>
        <v>0</v>
      </c>
    </row>
    <row r="1358" spans="1:16" x14ac:dyDescent="0.25">
      <c r="A1358" s="527"/>
      <c r="B1358" s="530"/>
      <c r="C1358" s="110">
        <v>25</v>
      </c>
      <c r="D1358" s="66"/>
      <c r="E1358" s="66"/>
      <c r="F1358" s="66"/>
      <c r="G1358" s="66"/>
      <c r="H1358" s="66"/>
      <c r="I1358" s="66"/>
      <c r="J1358" s="66"/>
      <c r="K1358" s="66"/>
      <c r="L1358" s="66"/>
      <c r="M1358" s="66"/>
      <c r="N1358" s="66"/>
      <c r="O1358" s="66"/>
      <c r="P1358" s="55">
        <f t="shared" si="63"/>
        <v>0</v>
      </c>
    </row>
    <row r="1359" spans="1:16" x14ac:dyDescent="0.25">
      <c r="A1359" s="527"/>
      <c r="B1359" s="530"/>
      <c r="C1359" s="110">
        <v>26</v>
      </c>
      <c r="D1359" s="66"/>
      <c r="E1359" s="66"/>
      <c r="F1359" s="66"/>
      <c r="G1359" s="66"/>
      <c r="H1359" s="66"/>
      <c r="I1359" s="66"/>
      <c r="J1359" s="66"/>
      <c r="K1359" s="66"/>
      <c r="L1359" s="66"/>
      <c r="M1359" s="66"/>
      <c r="N1359" s="66"/>
      <c r="O1359" s="66"/>
      <c r="P1359" s="55">
        <f t="shared" ref="P1359:P1360" si="64">SUM(D1359:O1359)</f>
        <v>0</v>
      </c>
    </row>
    <row r="1360" spans="1:16" x14ac:dyDescent="0.25">
      <c r="A1360" s="528"/>
      <c r="B1360" s="531"/>
      <c r="C1360" s="110">
        <v>27</v>
      </c>
      <c r="D1360" s="66"/>
      <c r="E1360" s="66"/>
      <c r="F1360" s="66"/>
      <c r="G1360" s="66"/>
      <c r="H1360" s="66"/>
      <c r="I1360" s="66"/>
      <c r="J1360" s="66"/>
      <c r="K1360" s="66"/>
      <c r="L1360" s="66"/>
      <c r="M1360" s="66"/>
      <c r="N1360" s="66"/>
      <c r="O1360" s="66"/>
      <c r="P1360" s="55">
        <f t="shared" si="64"/>
        <v>0</v>
      </c>
    </row>
    <row r="1361" spans="1:16" x14ac:dyDescent="0.25">
      <c r="A1361" s="74">
        <v>3800</v>
      </c>
      <c r="B1361" s="534" t="s">
        <v>2344</v>
      </c>
      <c r="C1361" s="535"/>
      <c r="D1361" s="72">
        <f>SUM(D1362:D1411)</f>
        <v>0</v>
      </c>
      <c r="E1361" s="72">
        <f t="shared" ref="E1361:O1361" si="65">SUM(E1362:E1411)</f>
        <v>0</v>
      </c>
      <c r="F1361" s="72">
        <f t="shared" si="65"/>
        <v>0</v>
      </c>
      <c r="G1361" s="72">
        <f t="shared" si="65"/>
        <v>100000</v>
      </c>
      <c r="H1361" s="72">
        <f t="shared" si="65"/>
        <v>100000</v>
      </c>
      <c r="I1361" s="72">
        <f t="shared" si="65"/>
        <v>0</v>
      </c>
      <c r="J1361" s="72">
        <f t="shared" si="65"/>
        <v>0</v>
      </c>
      <c r="K1361" s="72">
        <f t="shared" si="65"/>
        <v>0</v>
      </c>
      <c r="L1361" s="72">
        <f t="shared" si="65"/>
        <v>1000000</v>
      </c>
      <c r="M1361" s="72">
        <f t="shared" si="65"/>
        <v>50000</v>
      </c>
      <c r="N1361" s="72">
        <f t="shared" si="65"/>
        <v>50000</v>
      </c>
      <c r="O1361" s="72">
        <f t="shared" si="65"/>
        <v>100000</v>
      </c>
      <c r="P1361" s="72">
        <f>SUM(P1362:P1411)</f>
        <v>1400000</v>
      </c>
    </row>
    <row r="1362" spans="1:16" x14ac:dyDescent="0.25">
      <c r="A1362" s="526">
        <v>381</v>
      </c>
      <c r="B1362" s="529" t="s">
        <v>2345</v>
      </c>
      <c r="C1362" s="110">
        <v>11</v>
      </c>
      <c r="D1362" s="12"/>
      <c r="E1362" s="12"/>
      <c r="F1362" s="12"/>
      <c r="G1362" s="12"/>
      <c r="H1362" s="12"/>
      <c r="I1362" s="12"/>
      <c r="J1362" s="12"/>
      <c r="K1362" s="12"/>
      <c r="L1362" s="12"/>
      <c r="M1362" s="12"/>
      <c r="N1362" s="12"/>
      <c r="O1362" s="12"/>
      <c r="P1362" s="55">
        <f>SUM(D1362:O1362)</f>
        <v>0</v>
      </c>
    </row>
    <row r="1363" spans="1:16" x14ac:dyDescent="0.25">
      <c r="A1363" s="527"/>
      <c r="B1363" s="530"/>
      <c r="C1363" s="110">
        <v>12</v>
      </c>
      <c r="D1363" s="12"/>
      <c r="E1363" s="12"/>
      <c r="F1363" s="12"/>
      <c r="G1363" s="12"/>
      <c r="H1363" s="12"/>
      <c r="I1363" s="12"/>
      <c r="J1363" s="12"/>
      <c r="K1363" s="12"/>
      <c r="L1363" s="12"/>
      <c r="M1363" s="12"/>
      <c r="N1363" s="12"/>
      <c r="O1363" s="12"/>
      <c r="P1363" s="55">
        <f t="shared" ref="P1363:P1411" si="66">SUM(D1363:O1363)</f>
        <v>0</v>
      </c>
    </row>
    <row r="1364" spans="1:16" x14ac:dyDescent="0.25">
      <c r="A1364" s="527"/>
      <c r="B1364" s="530"/>
      <c r="C1364" s="110">
        <v>13</v>
      </c>
      <c r="D1364" s="12"/>
      <c r="E1364" s="12"/>
      <c r="F1364" s="12"/>
      <c r="G1364" s="12"/>
      <c r="H1364" s="12"/>
      <c r="I1364" s="12"/>
      <c r="J1364" s="12"/>
      <c r="K1364" s="12"/>
      <c r="L1364" s="12"/>
      <c r="M1364" s="12"/>
      <c r="N1364" s="12"/>
      <c r="O1364" s="12"/>
      <c r="P1364" s="55">
        <f t="shared" si="66"/>
        <v>0</v>
      </c>
    </row>
    <row r="1365" spans="1:16" x14ac:dyDescent="0.25">
      <c r="A1365" s="527"/>
      <c r="B1365" s="530"/>
      <c r="C1365" s="110">
        <v>14</v>
      </c>
      <c r="D1365" s="12"/>
      <c r="E1365" s="12"/>
      <c r="F1365" s="12"/>
      <c r="G1365" s="12"/>
      <c r="H1365" s="12"/>
      <c r="I1365" s="12"/>
      <c r="J1365" s="12"/>
      <c r="K1365" s="12"/>
      <c r="L1365" s="12"/>
      <c r="M1365" s="12"/>
      <c r="N1365" s="12"/>
      <c r="O1365" s="12"/>
      <c r="P1365" s="55">
        <f t="shared" si="66"/>
        <v>0</v>
      </c>
    </row>
    <row r="1366" spans="1:16" x14ac:dyDescent="0.25">
      <c r="A1366" s="527"/>
      <c r="B1366" s="530"/>
      <c r="C1366" s="110">
        <v>15</v>
      </c>
      <c r="D1366" s="12"/>
      <c r="E1366" s="12"/>
      <c r="F1366" s="12"/>
      <c r="G1366" s="12"/>
      <c r="H1366" s="12"/>
      <c r="I1366" s="12"/>
      <c r="J1366" s="12"/>
      <c r="K1366" s="12"/>
      <c r="L1366" s="12"/>
      <c r="M1366" s="12"/>
      <c r="N1366" s="12"/>
      <c r="O1366" s="12"/>
      <c r="P1366" s="55">
        <f t="shared" si="66"/>
        <v>0</v>
      </c>
    </row>
    <row r="1367" spans="1:16" x14ac:dyDescent="0.25">
      <c r="A1367" s="527"/>
      <c r="B1367" s="530"/>
      <c r="C1367" s="110">
        <v>16</v>
      </c>
      <c r="D1367" s="12"/>
      <c r="E1367" s="12"/>
      <c r="F1367" s="12"/>
      <c r="G1367" s="12"/>
      <c r="H1367" s="12"/>
      <c r="I1367" s="12"/>
      <c r="J1367" s="12"/>
      <c r="K1367" s="12"/>
      <c r="L1367" s="12"/>
      <c r="M1367" s="12"/>
      <c r="N1367" s="12"/>
      <c r="O1367" s="12"/>
      <c r="P1367" s="55">
        <f t="shared" si="66"/>
        <v>0</v>
      </c>
    </row>
    <row r="1368" spans="1:16" x14ac:dyDescent="0.25">
      <c r="A1368" s="527"/>
      <c r="B1368" s="530"/>
      <c r="C1368" s="110">
        <v>17</v>
      </c>
      <c r="D1368" s="12"/>
      <c r="E1368" s="12"/>
      <c r="F1368" s="12"/>
      <c r="G1368" s="12"/>
      <c r="H1368" s="12"/>
      <c r="I1368" s="12"/>
      <c r="J1368" s="12"/>
      <c r="K1368" s="12"/>
      <c r="L1368" s="12"/>
      <c r="M1368" s="12"/>
      <c r="N1368" s="12"/>
      <c r="O1368" s="12"/>
      <c r="P1368" s="55">
        <f t="shared" si="66"/>
        <v>0</v>
      </c>
    </row>
    <row r="1369" spans="1:16" x14ac:dyDescent="0.25">
      <c r="A1369" s="527"/>
      <c r="B1369" s="530"/>
      <c r="C1369" s="110">
        <v>25</v>
      </c>
      <c r="D1369" s="12"/>
      <c r="E1369" s="12"/>
      <c r="F1369" s="12"/>
      <c r="G1369" s="12"/>
      <c r="H1369" s="12"/>
      <c r="I1369" s="12"/>
      <c r="J1369" s="12"/>
      <c r="K1369" s="12"/>
      <c r="L1369" s="12"/>
      <c r="M1369" s="12"/>
      <c r="N1369" s="12"/>
      <c r="O1369" s="12"/>
      <c r="P1369" s="55">
        <f t="shared" si="66"/>
        <v>0</v>
      </c>
    </row>
    <row r="1370" spans="1:16" x14ac:dyDescent="0.25">
      <c r="A1370" s="527"/>
      <c r="B1370" s="530"/>
      <c r="C1370" s="110">
        <v>26</v>
      </c>
      <c r="D1370" s="12"/>
      <c r="E1370" s="12"/>
      <c r="F1370" s="12"/>
      <c r="G1370" s="12"/>
      <c r="H1370" s="12"/>
      <c r="I1370" s="12"/>
      <c r="J1370" s="12"/>
      <c r="K1370" s="12"/>
      <c r="L1370" s="12"/>
      <c r="M1370" s="12"/>
      <c r="N1370" s="12"/>
      <c r="O1370" s="12"/>
      <c r="P1370" s="55">
        <f t="shared" si="66"/>
        <v>0</v>
      </c>
    </row>
    <row r="1371" spans="1:16" x14ac:dyDescent="0.25">
      <c r="A1371" s="528"/>
      <c r="B1371" s="531"/>
      <c r="C1371" s="110">
        <v>27</v>
      </c>
      <c r="D1371" s="12"/>
      <c r="E1371" s="12"/>
      <c r="F1371" s="12"/>
      <c r="G1371" s="12"/>
      <c r="H1371" s="12"/>
      <c r="I1371" s="12"/>
      <c r="J1371" s="12"/>
      <c r="K1371" s="12"/>
      <c r="L1371" s="12"/>
      <c r="M1371" s="12"/>
      <c r="N1371" s="12"/>
      <c r="O1371" s="12"/>
      <c r="P1371" s="55">
        <f t="shared" si="66"/>
        <v>0</v>
      </c>
    </row>
    <row r="1372" spans="1:16" x14ac:dyDescent="0.25">
      <c r="A1372" s="526">
        <v>382</v>
      </c>
      <c r="B1372" s="529" t="s">
        <v>2346</v>
      </c>
      <c r="C1372" s="110">
        <v>11</v>
      </c>
      <c r="D1372" s="12"/>
      <c r="E1372" s="12"/>
      <c r="F1372" s="12"/>
      <c r="G1372" s="12"/>
      <c r="H1372" s="12"/>
      <c r="I1372" s="12"/>
      <c r="J1372" s="12"/>
      <c r="K1372" s="12"/>
      <c r="L1372" s="12"/>
      <c r="M1372" s="12"/>
      <c r="N1372" s="12"/>
      <c r="O1372" s="12"/>
      <c r="P1372" s="55">
        <f t="shared" si="66"/>
        <v>0</v>
      </c>
    </row>
    <row r="1373" spans="1:16" x14ac:dyDescent="0.25">
      <c r="A1373" s="527"/>
      <c r="B1373" s="530"/>
      <c r="C1373" s="110">
        <v>12</v>
      </c>
      <c r="D1373" s="12"/>
      <c r="E1373" s="12"/>
      <c r="F1373" s="12"/>
      <c r="G1373" s="12"/>
      <c r="H1373" s="12"/>
      <c r="I1373" s="12"/>
      <c r="J1373" s="12"/>
      <c r="K1373" s="12"/>
      <c r="L1373" s="12"/>
      <c r="M1373" s="12"/>
      <c r="N1373" s="12"/>
      <c r="O1373" s="12"/>
      <c r="P1373" s="55">
        <f t="shared" si="66"/>
        <v>0</v>
      </c>
    </row>
    <row r="1374" spans="1:16" x14ac:dyDescent="0.25">
      <c r="A1374" s="527"/>
      <c r="B1374" s="530"/>
      <c r="C1374" s="110">
        <v>13</v>
      </c>
      <c r="D1374" s="12"/>
      <c r="E1374" s="12"/>
      <c r="F1374" s="12"/>
      <c r="G1374" s="12"/>
      <c r="H1374" s="12"/>
      <c r="I1374" s="12"/>
      <c r="J1374" s="12"/>
      <c r="K1374" s="12"/>
      <c r="L1374" s="12"/>
      <c r="M1374" s="12"/>
      <c r="N1374" s="12"/>
      <c r="O1374" s="12"/>
      <c r="P1374" s="55">
        <f t="shared" si="66"/>
        <v>0</v>
      </c>
    </row>
    <row r="1375" spans="1:16" x14ac:dyDescent="0.25">
      <c r="A1375" s="527"/>
      <c r="B1375" s="530"/>
      <c r="C1375" s="110">
        <v>14</v>
      </c>
      <c r="D1375" s="12"/>
      <c r="E1375" s="12"/>
      <c r="F1375" s="12"/>
      <c r="G1375" s="12"/>
      <c r="H1375" s="12"/>
      <c r="I1375" s="12"/>
      <c r="J1375" s="12"/>
      <c r="K1375" s="12"/>
      <c r="L1375" s="12"/>
      <c r="M1375" s="12"/>
      <c r="N1375" s="12"/>
      <c r="O1375" s="12"/>
      <c r="P1375" s="55">
        <f t="shared" si="66"/>
        <v>0</v>
      </c>
    </row>
    <row r="1376" spans="1:16" x14ac:dyDescent="0.25">
      <c r="A1376" s="527"/>
      <c r="B1376" s="530"/>
      <c r="C1376" s="110">
        <v>15</v>
      </c>
      <c r="D1376" s="12"/>
      <c r="E1376" s="12"/>
      <c r="F1376" s="12"/>
      <c r="G1376" s="12">
        <v>100000</v>
      </c>
      <c r="H1376" s="12">
        <v>100000</v>
      </c>
      <c r="I1376" s="12"/>
      <c r="J1376" s="12"/>
      <c r="K1376" s="12"/>
      <c r="L1376" s="12">
        <v>1000000</v>
      </c>
      <c r="M1376" s="12">
        <v>50000</v>
      </c>
      <c r="N1376" s="12">
        <v>50000</v>
      </c>
      <c r="O1376" s="12">
        <v>100000</v>
      </c>
      <c r="P1376" s="55">
        <f t="shared" si="66"/>
        <v>1400000</v>
      </c>
    </row>
    <row r="1377" spans="1:16" x14ac:dyDescent="0.25">
      <c r="A1377" s="527"/>
      <c r="B1377" s="530"/>
      <c r="C1377" s="110">
        <v>16</v>
      </c>
      <c r="D1377" s="12"/>
      <c r="E1377" s="12"/>
      <c r="F1377" s="12"/>
      <c r="G1377" s="12"/>
      <c r="H1377" s="12"/>
      <c r="I1377" s="12"/>
      <c r="J1377" s="12"/>
      <c r="K1377" s="12"/>
      <c r="L1377" s="12"/>
      <c r="M1377" s="12"/>
      <c r="N1377" s="12"/>
      <c r="O1377" s="12"/>
      <c r="P1377" s="55">
        <f t="shared" si="66"/>
        <v>0</v>
      </c>
    </row>
    <row r="1378" spans="1:16" x14ac:dyDescent="0.25">
      <c r="A1378" s="527"/>
      <c r="B1378" s="530"/>
      <c r="C1378" s="110">
        <v>17</v>
      </c>
      <c r="D1378" s="12"/>
      <c r="E1378" s="12"/>
      <c r="F1378" s="12"/>
      <c r="G1378" s="12"/>
      <c r="H1378" s="12"/>
      <c r="I1378" s="12"/>
      <c r="J1378" s="12"/>
      <c r="K1378" s="12"/>
      <c r="L1378" s="12"/>
      <c r="M1378" s="12"/>
      <c r="N1378" s="12"/>
      <c r="O1378" s="12"/>
      <c r="P1378" s="55">
        <f t="shared" si="66"/>
        <v>0</v>
      </c>
    </row>
    <row r="1379" spans="1:16" x14ac:dyDescent="0.25">
      <c r="A1379" s="527"/>
      <c r="B1379" s="530"/>
      <c r="C1379" s="110">
        <v>25</v>
      </c>
      <c r="D1379" s="12"/>
      <c r="E1379" s="12"/>
      <c r="F1379" s="12"/>
      <c r="G1379" s="12"/>
      <c r="H1379" s="12"/>
      <c r="I1379" s="12"/>
      <c r="J1379" s="12"/>
      <c r="K1379" s="12"/>
      <c r="L1379" s="12"/>
      <c r="M1379" s="12"/>
      <c r="N1379" s="12"/>
      <c r="O1379" s="12"/>
      <c r="P1379" s="55">
        <f t="shared" si="66"/>
        <v>0</v>
      </c>
    </row>
    <row r="1380" spans="1:16" x14ac:dyDescent="0.25">
      <c r="A1380" s="527"/>
      <c r="B1380" s="530"/>
      <c r="C1380" s="110">
        <v>26</v>
      </c>
      <c r="D1380" s="12"/>
      <c r="E1380" s="12"/>
      <c r="F1380" s="12"/>
      <c r="G1380" s="12"/>
      <c r="H1380" s="12"/>
      <c r="I1380" s="12"/>
      <c r="J1380" s="12"/>
      <c r="K1380" s="12"/>
      <c r="L1380" s="12"/>
      <c r="M1380" s="12"/>
      <c r="N1380" s="12"/>
      <c r="O1380" s="12"/>
      <c r="P1380" s="55">
        <f t="shared" si="66"/>
        <v>0</v>
      </c>
    </row>
    <row r="1381" spans="1:16" x14ac:dyDescent="0.25">
      <c r="A1381" s="528"/>
      <c r="B1381" s="531"/>
      <c r="C1381" s="110">
        <v>27</v>
      </c>
      <c r="D1381" s="12"/>
      <c r="E1381" s="12"/>
      <c r="F1381" s="12"/>
      <c r="G1381" s="12"/>
      <c r="H1381" s="12"/>
      <c r="I1381" s="12"/>
      <c r="J1381" s="12"/>
      <c r="K1381" s="12"/>
      <c r="L1381" s="12"/>
      <c r="M1381" s="12"/>
      <c r="N1381" s="12"/>
      <c r="O1381" s="12"/>
      <c r="P1381" s="55">
        <f t="shared" si="66"/>
        <v>0</v>
      </c>
    </row>
    <row r="1382" spans="1:16" x14ac:dyDescent="0.25">
      <c r="A1382" s="526">
        <v>383</v>
      </c>
      <c r="B1382" s="529" t="s">
        <v>2347</v>
      </c>
      <c r="C1382" s="110">
        <v>11</v>
      </c>
      <c r="D1382" s="12"/>
      <c r="E1382" s="12"/>
      <c r="F1382" s="12"/>
      <c r="G1382" s="12"/>
      <c r="H1382" s="12"/>
      <c r="I1382" s="12"/>
      <c r="J1382" s="12"/>
      <c r="K1382" s="12"/>
      <c r="L1382" s="12"/>
      <c r="M1382" s="12"/>
      <c r="N1382" s="12"/>
      <c r="O1382" s="12"/>
      <c r="P1382" s="55">
        <f t="shared" si="66"/>
        <v>0</v>
      </c>
    </row>
    <row r="1383" spans="1:16" x14ac:dyDescent="0.25">
      <c r="A1383" s="527"/>
      <c r="B1383" s="530"/>
      <c r="C1383" s="110">
        <v>12</v>
      </c>
      <c r="D1383" s="12"/>
      <c r="E1383" s="12"/>
      <c r="F1383" s="12"/>
      <c r="G1383" s="12"/>
      <c r="H1383" s="12"/>
      <c r="I1383" s="12"/>
      <c r="J1383" s="12"/>
      <c r="K1383" s="12"/>
      <c r="L1383" s="12"/>
      <c r="M1383" s="12"/>
      <c r="N1383" s="12"/>
      <c r="O1383" s="12"/>
      <c r="P1383" s="55">
        <f t="shared" si="66"/>
        <v>0</v>
      </c>
    </row>
    <row r="1384" spans="1:16" x14ac:dyDescent="0.25">
      <c r="A1384" s="527"/>
      <c r="B1384" s="530"/>
      <c r="C1384" s="110">
        <v>13</v>
      </c>
      <c r="D1384" s="12"/>
      <c r="E1384" s="12"/>
      <c r="F1384" s="12"/>
      <c r="G1384" s="12"/>
      <c r="H1384" s="12"/>
      <c r="I1384" s="12"/>
      <c r="J1384" s="12"/>
      <c r="K1384" s="12"/>
      <c r="L1384" s="12"/>
      <c r="M1384" s="12"/>
      <c r="N1384" s="12"/>
      <c r="O1384" s="12"/>
      <c r="P1384" s="55">
        <f t="shared" si="66"/>
        <v>0</v>
      </c>
    </row>
    <row r="1385" spans="1:16" x14ac:dyDescent="0.25">
      <c r="A1385" s="527"/>
      <c r="B1385" s="530"/>
      <c r="C1385" s="110">
        <v>14</v>
      </c>
      <c r="D1385" s="12"/>
      <c r="E1385" s="12"/>
      <c r="F1385" s="12"/>
      <c r="G1385" s="12"/>
      <c r="H1385" s="12"/>
      <c r="I1385" s="12"/>
      <c r="J1385" s="12"/>
      <c r="K1385" s="12"/>
      <c r="L1385" s="12"/>
      <c r="M1385" s="12"/>
      <c r="N1385" s="12"/>
      <c r="O1385" s="12"/>
      <c r="P1385" s="55">
        <f t="shared" si="66"/>
        <v>0</v>
      </c>
    </row>
    <row r="1386" spans="1:16" x14ac:dyDescent="0.25">
      <c r="A1386" s="527"/>
      <c r="B1386" s="530"/>
      <c r="C1386" s="110">
        <v>15</v>
      </c>
      <c r="D1386" s="12"/>
      <c r="E1386" s="12"/>
      <c r="F1386" s="12"/>
      <c r="G1386" s="12"/>
      <c r="H1386" s="12"/>
      <c r="I1386" s="12"/>
      <c r="J1386" s="12"/>
      <c r="K1386" s="12"/>
      <c r="L1386" s="12"/>
      <c r="M1386" s="12"/>
      <c r="N1386" s="12"/>
      <c r="O1386" s="12"/>
      <c r="P1386" s="55">
        <f t="shared" si="66"/>
        <v>0</v>
      </c>
    </row>
    <row r="1387" spans="1:16" x14ac:dyDescent="0.25">
      <c r="A1387" s="527"/>
      <c r="B1387" s="530"/>
      <c r="C1387" s="110">
        <v>16</v>
      </c>
      <c r="D1387" s="12"/>
      <c r="E1387" s="12"/>
      <c r="F1387" s="12"/>
      <c r="G1387" s="12"/>
      <c r="H1387" s="12"/>
      <c r="I1387" s="12"/>
      <c r="J1387" s="12"/>
      <c r="K1387" s="12"/>
      <c r="L1387" s="12"/>
      <c r="M1387" s="12"/>
      <c r="N1387" s="12"/>
      <c r="O1387" s="12"/>
      <c r="P1387" s="55">
        <f t="shared" si="66"/>
        <v>0</v>
      </c>
    </row>
    <row r="1388" spans="1:16" x14ac:dyDescent="0.25">
      <c r="A1388" s="527"/>
      <c r="B1388" s="530"/>
      <c r="C1388" s="110">
        <v>17</v>
      </c>
      <c r="D1388" s="12"/>
      <c r="E1388" s="12"/>
      <c r="F1388" s="12"/>
      <c r="G1388" s="12"/>
      <c r="H1388" s="12"/>
      <c r="I1388" s="12"/>
      <c r="J1388" s="12"/>
      <c r="K1388" s="12"/>
      <c r="L1388" s="12"/>
      <c r="M1388" s="12"/>
      <c r="N1388" s="12"/>
      <c r="O1388" s="12"/>
      <c r="P1388" s="55">
        <f t="shared" si="66"/>
        <v>0</v>
      </c>
    </row>
    <row r="1389" spans="1:16" x14ac:dyDescent="0.25">
      <c r="A1389" s="527"/>
      <c r="B1389" s="530"/>
      <c r="C1389" s="110">
        <v>25</v>
      </c>
      <c r="D1389" s="12"/>
      <c r="E1389" s="12"/>
      <c r="F1389" s="12"/>
      <c r="G1389" s="12"/>
      <c r="H1389" s="12"/>
      <c r="I1389" s="12"/>
      <c r="J1389" s="12"/>
      <c r="K1389" s="12"/>
      <c r="L1389" s="12"/>
      <c r="M1389" s="12"/>
      <c r="N1389" s="12"/>
      <c r="O1389" s="12"/>
      <c r="P1389" s="55">
        <f t="shared" si="66"/>
        <v>0</v>
      </c>
    </row>
    <row r="1390" spans="1:16" x14ac:dyDescent="0.25">
      <c r="A1390" s="527"/>
      <c r="B1390" s="530"/>
      <c r="C1390" s="110">
        <v>26</v>
      </c>
      <c r="D1390" s="12"/>
      <c r="E1390" s="12"/>
      <c r="F1390" s="12"/>
      <c r="G1390" s="12"/>
      <c r="H1390" s="12"/>
      <c r="I1390" s="12"/>
      <c r="J1390" s="12"/>
      <c r="K1390" s="12"/>
      <c r="L1390" s="12"/>
      <c r="M1390" s="12"/>
      <c r="N1390" s="12"/>
      <c r="O1390" s="12"/>
      <c r="P1390" s="55">
        <f t="shared" si="66"/>
        <v>0</v>
      </c>
    </row>
    <row r="1391" spans="1:16" x14ac:dyDescent="0.25">
      <c r="A1391" s="528"/>
      <c r="B1391" s="531"/>
      <c r="C1391" s="110">
        <v>27</v>
      </c>
      <c r="D1391" s="12"/>
      <c r="E1391" s="12"/>
      <c r="F1391" s="12"/>
      <c r="G1391" s="12"/>
      <c r="H1391" s="12"/>
      <c r="I1391" s="12"/>
      <c r="J1391" s="12"/>
      <c r="K1391" s="12"/>
      <c r="L1391" s="12"/>
      <c r="M1391" s="12"/>
      <c r="N1391" s="12"/>
      <c r="O1391" s="12"/>
      <c r="P1391" s="55">
        <f t="shared" si="66"/>
        <v>0</v>
      </c>
    </row>
    <row r="1392" spans="1:16" x14ac:dyDescent="0.25">
      <c r="A1392" s="526">
        <v>384</v>
      </c>
      <c r="B1392" s="529" t="s">
        <v>2348</v>
      </c>
      <c r="C1392" s="110">
        <v>11</v>
      </c>
      <c r="D1392" s="12"/>
      <c r="E1392" s="12"/>
      <c r="F1392" s="12"/>
      <c r="G1392" s="12"/>
      <c r="H1392" s="12"/>
      <c r="I1392" s="12"/>
      <c r="J1392" s="12"/>
      <c r="K1392" s="12"/>
      <c r="L1392" s="12"/>
      <c r="M1392" s="12"/>
      <c r="N1392" s="12"/>
      <c r="O1392" s="12"/>
      <c r="P1392" s="55">
        <f t="shared" si="66"/>
        <v>0</v>
      </c>
    </row>
    <row r="1393" spans="1:16" x14ac:dyDescent="0.25">
      <c r="A1393" s="527"/>
      <c r="B1393" s="530"/>
      <c r="C1393" s="110">
        <v>12</v>
      </c>
      <c r="D1393" s="12"/>
      <c r="E1393" s="12"/>
      <c r="F1393" s="12"/>
      <c r="G1393" s="12"/>
      <c r="H1393" s="12"/>
      <c r="I1393" s="12"/>
      <c r="J1393" s="12"/>
      <c r="K1393" s="12"/>
      <c r="L1393" s="12"/>
      <c r="M1393" s="12"/>
      <c r="N1393" s="12"/>
      <c r="O1393" s="12"/>
      <c r="P1393" s="55">
        <f t="shared" si="66"/>
        <v>0</v>
      </c>
    </row>
    <row r="1394" spans="1:16" x14ac:dyDescent="0.25">
      <c r="A1394" s="527"/>
      <c r="B1394" s="530"/>
      <c r="C1394" s="110">
        <v>13</v>
      </c>
      <c r="D1394" s="12"/>
      <c r="E1394" s="12"/>
      <c r="F1394" s="12"/>
      <c r="G1394" s="12"/>
      <c r="H1394" s="12"/>
      <c r="I1394" s="12"/>
      <c r="J1394" s="12"/>
      <c r="K1394" s="12"/>
      <c r="L1394" s="12"/>
      <c r="M1394" s="12"/>
      <c r="N1394" s="12"/>
      <c r="O1394" s="12"/>
      <c r="P1394" s="55">
        <f t="shared" si="66"/>
        <v>0</v>
      </c>
    </row>
    <row r="1395" spans="1:16" x14ac:dyDescent="0.25">
      <c r="A1395" s="527"/>
      <c r="B1395" s="530"/>
      <c r="C1395" s="110">
        <v>14</v>
      </c>
      <c r="D1395" s="12"/>
      <c r="E1395" s="12"/>
      <c r="F1395" s="12"/>
      <c r="G1395" s="12"/>
      <c r="H1395" s="12"/>
      <c r="I1395" s="12"/>
      <c r="J1395" s="12"/>
      <c r="K1395" s="12"/>
      <c r="L1395" s="12"/>
      <c r="M1395" s="12"/>
      <c r="N1395" s="12"/>
      <c r="O1395" s="12"/>
      <c r="P1395" s="55">
        <f t="shared" si="66"/>
        <v>0</v>
      </c>
    </row>
    <row r="1396" spans="1:16" x14ac:dyDescent="0.25">
      <c r="A1396" s="527"/>
      <c r="B1396" s="530"/>
      <c r="C1396" s="110">
        <v>15</v>
      </c>
      <c r="D1396" s="12"/>
      <c r="E1396" s="12"/>
      <c r="F1396" s="12"/>
      <c r="G1396" s="12"/>
      <c r="H1396" s="12"/>
      <c r="I1396" s="12"/>
      <c r="J1396" s="12"/>
      <c r="K1396" s="12"/>
      <c r="L1396" s="12"/>
      <c r="M1396" s="12"/>
      <c r="N1396" s="12"/>
      <c r="O1396" s="12"/>
      <c r="P1396" s="55">
        <f t="shared" si="66"/>
        <v>0</v>
      </c>
    </row>
    <row r="1397" spans="1:16" x14ac:dyDescent="0.25">
      <c r="A1397" s="527"/>
      <c r="B1397" s="530"/>
      <c r="C1397" s="110">
        <v>16</v>
      </c>
      <c r="D1397" s="12"/>
      <c r="E1397" s="12"/>
      <c r="F1397" s="12"/>
      <c r="G1397" s="12"/>
      <c r="H1397" s="12"/>
      <c r="I1397" s="12"/>
      <c r="J1397" s="12"/>
      <c r="K1397" s="12"/>
      <c r="L1397" s="12"/>
      <c r="M1397" s="12"/>
      <c r="N1397" s="12"/>
      <c r="O1397" s="12"/>
      <c r="P1397" s="55">
        <f t="shared" si="66"/>
        <v>0</v>
      </c>
    </row>
    <row r="1398" spans="1:16" x14ac:dyDescent="0.25">
      <c r="A1398" s="527"/>
      <c r="B1398" s="530"/>
      <c r="C1398" s="110">
        <v>17</v>
      </c>
      <c r="D1398" s="12"/>
      <c r="E1398" s="12"/>
      <c r="F1398" s="12"/>
      <c r="G1398" s="12"/>
      <c r="H1398" s="12"/>
      <c r="I1398" s="12"/>
      <c r="J1398" s="12"/>
      <c r="K1398" s="12"/>
      <c r="L1398" s="12"/>
      <c r="M1398" s="12"/>
      <c r="N1398" s="12"/>
      <c r="O1398" s="12"/>
      <c r="P1398" s="55">
        <f t="shared" si="66"/>
        <v>0</v>
      </c>
    </row>
    <row r="1399" spans="1:16" x14ac:dyDescent="0.25">
      <c r="A1399" s="527"/>
      <c r="B1399" s="530"/>
      <c r="C1399" s="110">
        <v>25</v>
      </c>
      <c r="D1399" s="12"/>
      <c r="E1399" s="12"/>
      <c r="F1399" s="12"/>
      <c r="G1399" s="12"/>
      <c r="H1399" s="12"/>
      <c r="I1399" s="12"/>
      <c r="J1399" s="12"/>
      <c r="K1399" s="12"/>
      <c r="L1399" s="12"/>
      <c r="M1399" s="12"/>
      <c r="N1399" s="12"/>
      <c r="O1399" s="12"/>
      <c r="P1399" s="55">
        <f t="shared" si="66"/>
        <v>0</v>
      </c>
    </row>
    <row r="1400" spans="1:16" x14ac:dyDescent="0.25">
      <c r="A1400" s="527"/>
      <c r="B1400" s="530"/>
      <c r="C1400" s="110">
        <v>26</v>
      </c>
      <c r="D1400" s="12"/>
      <c r="E1400" s="12"/>
      <c r="F1400" s="12"/>
      <c r="G1400" s="12"/>
      <c r="H1400" s="12"/>
      <c r="I1400" s="12"/>
      <c r="J1400" s="12"/>
      <c r="K1400" s="12"/>
      <c r="L1400" s="12"/>
      <c r="M1400" s="12"/>
      <c r="N1400" s="12"/>
      <c r="O1400" s="12"/>
      <c r="P1400" s="55">
        <f t="shared" si="66"/>
        <v>0</v>
      </c>
    </row>
    <row r="1401" spans="1:16" x14ac:dyDescent="0.25">
      <c r="A1401" s="528"/>
      <c r="B1401" s="531"/>
      <c r="C1401" s="110">
        <v>27</v>
      </c>
      <c r="D1401" s="12"/>
      <c r="E1401" s="12"/>
      <c r="F1401" s="12"/>
      <c r="G1401" s="12"/>
      <c r="H1401" s="12"/>
      <c r="I1401" s="12"/>
      <c r="J1401" s="12"/>
      <c r="K1401" s="12"/>
      <c r="L1401" s="12"/>
      <c r="M1401" s="12"/>
      <c r="N1401" s="12"/>
      <c r="O1401" s="12"/>
      <c r="P1401" s="55">
        <f t="shared" si="66"/>
        <v>0</v>
      </c>
    </row>
    <row r="1402" spans="1:16" x14ac:dyDescent="0.25">
      <c r="A1402" s="526">
        <v>385</v>
      </c>
      <c r="B1402" s="529" t="s">
        <v>2349</v>
      </c>
      <c r="C1402" s="110">
        <v>11</v>
      </c>
      <c r="D1402" s="12"/>
      <c r="E1402" s="12"/>
      <c r="F1402" s="12"/>
      <c r="G1402" s="12"/>
      <c r="H1402" s="12"/>
      <c r="I1402" s="12"/>
      <c r="J1402" s="12"/>
      <c r="K1402" s="12"/>
      <c r="L1402" s="12"/>
      <c r="M1402" s="12"/>
      <c r="N1402" s="12"/>
      <c r="O1402" s="12"/>
      <c r="P1402" s="55">
        <f t="shared" si="66"/>
        <v>0</v>
      </c>
    </row>
    <row r="1403" spans="1:16" x14ac:dyDescent="0.25">
      <c r="A1403" s="527"/>
      <c r="B1403" s="530"/>
      <c r="C1403" s="110">
        <v>12</v>
      </c>
      <c r="D1403" s="12"/>
      <c r="E1403" s="12"/>
      <c r="F1403" s="12"/>
      <c r="G1403" s="12"/>
      <c r="H1403" s="12"/>
      <c r="I1403" s="12"/>
      <c r="J1403" s="12"/>
      <c r="K1403" s="12"/>
      <c r="L1403" s="12"/>
      <c r="M1403" s="12"/>
      <c r="N1403" s="12"/>
      <c r="O1403" s="12"/>
      <c r="P1403" s="55">
        <f t="shared" si="66"/>
        <v>0</v>
      </c>
    </row>
    <row r="1404" spans="1:16" x14ac:dyDescent="0.25">
      <c r="A1404" s="527"/>
      <c r="B1404" s="530"/>
      <c r="C1404" s="110">
        <v>13</v>
      </c>
      <c r="D1404" s="12"/>
      <c r="E1404" s="12"/>
      <c r="F1404" s="12"/>
      <c r="G1404" s="12"/>
      <c r="H1404" s="12"/>
      <c r="I1404" s="12"/>
      <c r="J1404" s="12"/>
      <c r="K1404" s="12"/>
      <c r="L1404" s="12"/>
      <c r="M1404" s="12"/>
      <c r="N1404" s="12"/>
      <c r="O1404" s="12"/>
      <c r="P1404" s="55">
        <f t="shared" si="66"/>
        <v>0</v>
      </c>
    </row>
    <row r="1405" spans="1:16" x14ac:dyDescent="0.25">
      <c r="A1405" s="527"/>
      <c r="B1405" s="530"/>
      <c r="C1405" s="110">
        <v>14</v>
      </c>
      <c r="D1405" s="12"/>
      <c r="E1405" s="12"/>
      <c r="F1405" s="12"/>
      <c r="G1405" s="12"/>
      <c r="H1405" s="12"/>
      <c r="I1405" s="12"/>
      <c r="J1405" s="12"/>
      <c r="K1405" s="12"/>
      <c r="L1405" s="12"/>
      <c r="M1405" s="12"/>
      <c r="N1405" s="12"/>
      <c r="O1405" s="12"/>
      <c r="P1405" s="55">
        <f t="shared" si="66"/>
        <v>0</v>
      </c>
    </row>
    <row r="1406" spans="1:16" x14ac:dyDescent="0.25">
      <c r="A1406" s="527"/>
      <c r="B1406" s="530"/>
      <c r="C1406" s="110">
        <v>15</v>
      </c>
      <c r="D1406" s="12"/>
      <c r="E1406" s="12"/>
      <c r="F1406" s="12"/>
      <c r="G1406" s="12"/>
      <c r="H1406" s="12"/>
      <c r="I1406" s="12"/>
      <c r="J1406" s="12"/>
      <c r="K1406" s="12"/>
      <c r="L1406" s="12"/>
      <c r="M1406" s="12"/>
      <c r="N1406" s="12"/>
      <c r="O1406" s="12"/>
      <c r="P1406" s="55">
        <f t="shared" si="66"/>
        <v>0</v>
      </c>
    </row>
    <row r="1407" spans="1:16" x14ac:dyDescent="0.25">
      <c r="A1407" s="527"/>
      <c r="B1407" s="530"/>
      <c r="C1407" s="110">
        <v>16</v>
      </c>
      <c r="D1407" s="12"/>
      <c r="E1407" s="12"/>
      <c r="F1407" s="12"/>
      <c r="G1407" s="12"/>
      <c r="H1407" s="12"/>
      <c r="I1407" s="12"/>
      <c r="J1407" s="12"/>
      <c r="K1407" s="12"/>
      <c r="L1407" s="12"/>
      <c r="M1407" s="12"/>
      <c r="N1407" s="12"/>
      <c r="O1407" s="12"/>
      <c r="P1407" s="55">
        <f t="shared" si="66"/>
        <v>0</v>
      </c>
    </row>
    <row r="1408" spans="1:16" x14ac:dyDescent="0.25">
      <c r="A1408" s="527"/>
      <c r="B1408" s="530"/>
      <c r="C1408" s="110">
        <v>17</v>
      </c>
      <c r="D1408" s="12"/>
      <c r="E1408" s="12"/>
      <c r="F1408" s="12"/>
      <c r="G1408" s="12"/>
      <c r="H1408" s="12"/>
      <c r="I1408" s="12"/>
      <c r="J1408" s="12"/>
      <c r="K1408" s="12"/>
      <c r="L1408" s="12"/>
      <c r="M1408" s="12"/>
      <c r="N1408" s="12"/>
      <c r="O1408" s="12"/>
      <c r="P1408" s="55">
        <f t="shared" si="66"/>
        <v>0</v>
      </c>
    </row>
    <row r="1409" spans="1:16" x14ac:dyDescent="0.25">
      <c r="A1409" s="527"/>
      <c r="B1409" s="530"/>
      <c r="C1409" s="110">
        <v>25</v>
      </c>
      <c r="D1409" s="66"/>
      <c r="E1409" s="66"/>
      <c r="F1409" s="66"/>
      <c r="G1409" s="66"/>
      <c r="H1409" s="66"/>
      <c r="I1409" s="66"/>
      <c r="J1409" s="66"/>
      <c r="K1409" s="66"/>
      <c r="L1409" s="66"/>
      <c r="M1409" s="66"/>
      <c r="N1409" s="66"/>
      <c r="O1409" s="66"/>
      <c r="P1409" s="55">
        <f t="shared" si="66"/>
        <v>0</v>
      </c>
    </row>
    <row r="1410" spans="1:16" x14ac:dyDescent="0.25">
      <c r="A1410" s="527"/>
      <c r="B1410" s="530"/>
      <c r="C1410" s="110">
        <v>26</v>
      </c>
      <c r="D1410" s="66"/>
      <c r="E1410" s="66"/>
      <c r="F1410" s="66"/>
      <c r="G1410" s="66"/>
      <c r="H1410" s="66"/>
      <c r="I1410" s="66"/>
      <c r="J1410" s="66"/>
      <c r="K1410" s="66"/>
      <c r="L1410" s="66"/>
      <c r="M1410" s="66"/>
      <c r="N1410" s="66"/>
      <c r="O1410" s="66"/>
      <c r="P1410" s="55">
        <f t="shared" si="66"/>
        <v>0</v>
      </c>
    </row>
    <row r="1411" spans="1:16" x14ac:dyDescent="0.25">
      <c r="A1411" s="528"/>
      <c r="B1411" s="531"/>
      <c r="C1411" s="110">
        <v>27</v>
      </c>
      <c r="D1411" s="66"/>
      <c r="E1411" s="66"/>
      <c r="F1411" s="66"/>
      <c r="G1411" s="66"/>
      <c r="H1411" s="66"/>
      <c r="I1411" s="66"/>
      <c r="J1411" s="66"/>
      <c r="K1411" s="66"/>
      <c r="L1411" s="66"/>
      <c r="M1411" s="66"/>
      <c r="N1411" s="66"/>
      <c r="O1411" s="66"/>
      <c r="P1411" s="55">
        <f t="shared" si="66"/>
        <v>0</v>
      </c>
    </row>
    <row r="1412" spans="1:16" x14ac:dyDescent="0.25">
      <c r="A1412" s="74">
        <v>3900</v>
      </c>
      <c r="B1412" s="534" t="s">
        <v>2350</v>
      </c>
      <c r="C1412" s="535"/>
      <c r="D1412" s="72">
        <f>SUM(D1413:D1493)</f>
        <v>207000</v>
      </c>
      <c r="E1412" s="72">
        <f t="shared" ref="E1412:O1412" si="67">SUM(E1413:E1493)</f>
        <v>207000</v>
      </c>
      <c r="F1412" s="72">
        <f t="shared" si="67"/>
        <v>207000</v>
      </c>
      <c r="G1412" s="72">
        <f t="shared" si="67"/>
        <v>207000</v>
      </c>
      <c r="H1412" s="72">
        <f t="shared" si="67"/>
        <v>207000</v>
      </c>
      <c r="I1412" s="72">
        <f t="shared" si="67"/>
        <v>207000</v>
      </c>
      <c r="J1412" s="72">
        <f t="shared" si="67"/>
        <v>207000</v>
      </c>
      <c r="K1412" s="72">
        <f t="shared" si="67"/>
        <v>207000</v>
      </c>
      <c r="L1412" s="72">
        <f t="shared" si="67"/>
        <v>207000</v>
      </c>
      <c r="M1412" s="72">
        <f t="shared" si="67"/>
        <v>207000</v>
      </c>
      <c r="N1412" s="72">
        <f t="shared" si="67"/>
        <v>207000</v>
      </c>
      <c r="O1412" s="72">
        <f t="shared" si="67"/>
        <v>207000</v>
      </c>
      <c r="P1412" s="72">
        <f>SUM(P1413:P1493)</f>
        <v>2484000</v>
      </c>
    </row>
    <row r="1413" spans="1:16" x14ac:dyDescent="0.25">
      <c r="A1413" s="526">
        <v>391</v>
      </c>
      <c r="B1413" s="529" t="s">
        <v>2351</v>
      </c>
      <c r="C1413" s="110">
        <v>11</v>
      </c>
      <c r="D1413" s="12"/>
      <c r="E1413" s="12"/>
      <c r="F1413" s="12"/>
      <c r="G1413" s="12"/>
      <c r="H1413" s="12"/>
      <c r="I1413" s="12"/>
      <c r="J1413" s="12"/>
      <c r="K1413" s="12"/>
      <c r="L1413" s="12"/>
      <c r="M1413" s="12"/>
      <c r="N1413" s="12"/>
      <c r="O1413" s="12"/>
      <c r="P1413" s="55">
        <f t="shared" ref="P1413:P1491" si="68">SUM(D1413:O1413)</f>
        <v>0</v>
      </c>
    </row>
    <row r="1414" spans="1:16" x14ac:dyDescent="0.25">
      <c r="A1414" s="527"/>
      <c r="B1414" s="530"/>
      <c r="C1414" s="110">
        <v>12</v>
      </c>
      <c r="D1414" s="12"/>
      <c r="E1414" s="12"/>
      <c r="F1414" s="12"/>
      <c r="G1414" s="12"/>
      <c r="H1414" s="12"/>
      <c r="I1414" s="12"/>
      <c r="J1414" s="12"/>
      <c r="K1414" s="12"/>
      <c r="L1414" s="12"/>
      <c r="M1414" s="12"/>
      <c r="N1414" s="12"/>
      <c r="O1414" s="12"/>
      <c r="P1414" s="55">
        <f t="shared" si="68"/>
        <v>0</v>
      </c>
    </row>
    <row r="1415" spans="1:16" x14ac:dyDescent="0.25">
      <c r="A1415" s="527"/>
      <c r="B1415" s="530"/>
      <c r="C1415" s="110">
        <v>13</v>
      </c>
      <c r="D1415" s="12"/>
      <c r="E1415" s="12"/>
      <c r="F1415" s="12"/>
      <c r="G1415" s="12"/>
      <c r="H1415" s="12"/>
      <c r="I1415" s="12"/>
      <c r="J1415" s="12"/>
      <c r="K1415" s="12"/>
      <c r="L1415" s="12"/>
      <c r="M1415" s="12"/>
      <c r="N1415" s="12"/>
      <c r="O1415" s="12"/>
      <c r="P1415" s="55">
        <f t="shared" si="68"/>
        <v>0</v>
      </c>
    </row>
    <row r="1416" spans="1:16" x14ac:dyDescent="0.25">
      <c r="A1416" s="527"/>
      <c r="B1416" s="530"/>
      <c r="C1416" s="110">
        <v>14</v>
      </c>
      <c r="D1416" s="12"/>
      <c r="E1416" s="12"/>
      <c r="F1416" s="12"/>
      <c r="G1416" s="12"/>
      <c r="H1416" s="12"/>
      <c r="I1416" s="12"/>
      <c r="J1416" s="12"/>
      <c r="K1416" s="12"/>
      <c r="L1416" s="12"/>
      <c r="M1416" s="12"/>
      <c r="N1416" s="12"/>
      <c r="O1416" s="12"/>
      <c r="P1416" s="55">
        <f t="shared" si="68"/>
        <v>0</v>
      </c>
    </row>
    <row r="1417" spans="1:16" x14ac:dyDescent="0.25">
      <c r="A1417" s="527"/>
      <c r="B1417" s="530"/>
      <c r="C1417" s="110">
        <v>15</v>
      </c>
      <c r="D1417" s="12"/>
      <c r="E1417" s="12"/>
      <c r="F1417" s="12"/>
      <c r="G1417" s="12"/>
      <c r="H1417" s="12"/>
      <c r="I1417" s="12"/>
      <c r="J1417" s="12"/>
      <c r="K1417" s="12"/>
      <c r="L1417" s="12"/>
      <c r="M1417" s="12"/>
      <c r="N1417" s="12"/>
      <c r="O1417" s="12"/>
      <c r="P1417" s="55">
        <f t="shared" si="68"/>
        <v>0</v>
      </c>
    </row>
    <row r="1418" spans="1:16" x14ac:dyDescent="0.25">
      <c r="A1418" s="527"/>
      <c r="B1418" s="530"/>
      <c r="C1418" s="110">
        <v>16</v>
      </c>
      <c r="D1418" s="12"/>
      <c r="E1418" s="12"/>
      <c r="F1418" s="12"/>
      <c r="G1418" s="12"/>
      <c r="H1418" s="12"/>
      <c r="I1418" s="12"/>
      <c r="J1418" s="12"/>
      <c r="K1418" s="12"/>
      <c r="L1418" s="12"/>
      <c r="M1418" s="12"/>
      <c r="N1418" s="12"/>
      <c r="O1418" s="12"/>
      <c r="P1418" s="55">
        <f t="shared" si="68"/>
        <v>0</v>
      </c>
    </row>
    <row r="1419" spans="1:16" x14ac:dyDescent="0.25">
      <c r="A1419" s="527"/>
      <c r="B1419" s="530"/>
      <c r="C1419" s="110">
        <v>17</v>
      </c>
      <c r="D1419" s="12"/>
      <c r="E1419" s="12"/>
      <c r="F1419" s="12"/>
      <c r="G1419" s="12"/>
      <c r="H1419" s="12"/>
      <c r="I1419" s="12"/>
      <c r="J1419" s="12"/>
      <c r="K1419" s="12"/>
      <c r="L1419" s="12"/>
      <c r="M1419" s="12"/>
      <c r="N1419" s="12"/>
      <c r="O1419" s="12"/>
      <c r="P1419" s="55">
        <f t="shared" si="68"/>
        <v>0</v>
      </c>
    </row>
    <row r="1420" spans="1:16" x14ac:dyDescent="0.25">
      <c r="A1420" s="527"/>
      <c r="B1420" s="530"/>
      <c r="C1420" s="110">
        <v>25</v>
      </c>
      <c r="D1420" s="12"/>
      <c r="E1420" s="12"/>
      <c r="F1420" s="12"/>
      <c r="G1420" s="12"/>
      <c r="H1420" s="12"/>
      <c r="I1420" s="12"/>
      <c r="J1420" s="12"/>
      <c r="K1420" s="12"/>
      <c r="L1420" s="12"/>
      <c r="M1420" s="12"/>
      <c r="N1420" s="12"/>
      <c r="O1420" s="12"/>
      <c r="P1420" s="55">
        <f t="shared" si="68"/>
        <v>0</v>
      </c>
    </row>
    <row r="1421" spans="1:16" x14ac:dyDescent="0.25">
      <c r="A1421" s="527"/>
      <c r="B1421" s="530"/>
      <c r="C1421" s="110">
        <v>26</v>
      </c>
      <c r="D1421" s="12"/>
      <c r="E1421" s="12"/>
      <c r="F1421" s="12"/>
      <c r="G1421" s="12"/>
      <c r="H1421" s="12"/>
      <c r="I1421" s="12"/>
      <c r="J1421" s="12"/>
      <c r="K1421" s="12"/>
      <c r="L1421" s="12"/>
      <c r="M1421" s="12"/>
      <c r="N1421" s="12"/>
      <c r="O1421" s="12"/>
      <c r="P1421" s="55">
        <f t="shared" si="68"/>
        <v>0</v>
      </c>
    </row>
    <row r="1422" spans="1:16" x14ac:dyDescent="0.25">
      <c r="A1422" s="528"/>
      <c r="B1422" s="531"/>
      <c r="C1422" s="110">
        <v>27</v>
      </c>
      <c r="D1422" s="12"/>
      <c r="E1422" s="12"/>
      <c r="F1422" s="12"/>
      <c r="G1422" s="12"/>
      <c r="H1422" s="12"/>
      <c r="I1422" s="12"/>
      <c r="J1422" s="12"/>
      <c r="K1422" s="12"/>
      <c r="L1422" s="12"/>
      <c r="M1422" s="12"/>
      <c r="N1422" s="12"/>
      <c r="O1422" s="12"/>
      <c r="P1422" s="55">
        <f t="shared" si="68"/>
        <v>0</v>
      </c>
    </row>
    <row r="1423" spans="1:16" x14ac:dyDescent="0.25">
      <c r="A1423" s="526">
        <v>392</v>
      </c>
      <c r="B1423" s="529" t="s">
        <v>2352</v>
      </c>
      <c r="C1423" s="110">
        <v>11</v>
      </c>
      <c r="D1423" s="12"/>
      <c r="E1423" s="12"/>
      <c r="F1423" s="12"/>
      <c r="G1423" s="12"/>
      <c r="H1423" s="12"/>
      <c r="I1423" s="12"/>
      <c r="J1423" s="12"/>
      <c r="K1423" s="12"/>
      <c r="L1423" s="12"/>
      <c r="M1423" s="12"/>
      <c r="N1423" s="12"/>
      <c r="O1423" s="12"/>
      <c r="P1423" s="55">
        <f t="shared" si="68"/>
        <v>0</v>
      </c>
    </row>
    <row r="1424" spans="1:16" x14ac:dyDescent="0.25">
      <c r="A1424" s="527"/>
      <c r="B1424" s="530"/>
      <c r="C1424" s="110">
        <v>12</v>
      </c>
      <c r="D1424" s="12"/>
      <c r="E1424" s="12"/>
      <c r="F1424" s="12"/>
      <c r="G1424" s="12"/>
      <c r="H1424" s="12"/>
      <c r="I1424" s="12"/>
      <c r="J1424" s="12"/>
      <c r="K1424" s="12"/>
      <c r="L1424" s="12"/>
      <c r="M1424" s="12"/>
      <c r="N1424" s="12"/>
      <c r="O1424" s="12"/>
      <c r="P1424" s="55">
        <f t="shared" si="68"/>
        <v>0</v>
      </c>
    </row>
    <row r="1425" spans="1:16" x14ac:dyDescent="0.25">
      <c r="A1425" s="527"/>
      <c r="B1425" s="530"/>
      <c r="C1425" s="110">
        <v>13</v>
      </c>
      <c r="D1425" s="12"/>
      <c r="E1425" s="12"/>
      <c r="F1425" s="12"/>
      <c r="G1425" s="12"/>
      <c r="H1425" s="12"/>
      <c r="I1425" s="12"/>
      <c r="J1425" s="12"/>
      <c r="K1425" s="12"/>
      <c r="L1425" s="12"/>
      <c r="M1425" s="12"/>
      <c r="N1425" s="12"/>
      <c r="O1425" s="12"/>
      <c r="P1425" s="55">
        <f t="shared" si="68"/>
        <v>0</v>
      </c>
    </row>
    <row r="1426" spans="1:16" x14ac:dyDescent="0.25">
      <c r="A1426" s="527"/>
      <c r="B1426" s="530"/>
      <c r="C1426" s="110">
        <v>14</v>
      </c>
      <c r="D1426" s="12"/>
      <c r="E1426" s="12"/>
      <c r="F1426" s="12"/>
      <c r="G1426" s="12"/>
      <c r="H1426" s="12"/>
      <c r="I1426" s="12"/>
      <c r="J1426" s="12"/>
      <c r="K1426" s="12"/>
      <c r="L1426" s="12"/>
      <c r="M1426" s="12"/>
      <c r="N1426" s="12"/>
      <c r="O1426" s="12"/>
      <c r="P1426" s="55">
        <f t="shared" si="68"/>
        <v>0</v>
      </c>
    </row>
    <row r="1427" spans="1:16" x14ac:dyDescent="0.25">
      <c r="A1427" s="527"/>
      <c r="B1427" s="530"/>
      <c r="C1427" s="110">
        <v>15</v>
      </c>
      <c r="D1427" s="12">
        <v>40000</v>
      </c>
      <c r="E1427" s="12">
        <v>40000</v>
      </c>
      <c r="F1427" s="12">
        <v>40000</v>
      </c>
      <c r="G1427" s="12">
        <v>40000</v>
      </c>
      <c r="H1427" s="12">
        <v>40000</v>
      </c>
      <c r="I1427" s="12">
        <v>40000</v>
      </c>
      <c r="J1427" s="12">
        <v>40000</v>
      </c>
      <c r="K1427" s="12">
        <v>40000</v>
      </c>
      <c r="L1427" s="12">
        <v>40000</v>
      </c>
      <c r="M1427" s="12">
        <v>40000</v>
      </c>
      <c r="N1427" s="12">
        <v>40000</v>
      </c>
      <c r="O1427" s="12">
        <v>40000</v>
      </c>
      <c r="P1427" s="55">
        <f t="shared" si="68"/>
        <v>480000</v>
      </c>
    </row>
    <row r="1428" spans="1:16" x14ac:dyDescent="0.25">
      <c r="A1428" s="527"/>
      <c r="B1428" s="530"/>
      <c r="C1428" s="110">
        <v>16</v>
      </c>
      <c r="D1428" s="12"/>
      <c r="E1428" s="12"/>
      <c r="F1428" s="12"/>
      <c r="G1428" s="12"/>
      <c r="H1428" s="12"/>
      <c r="I1428" s="12"/>
      <c r="J1428" s="12"/>
      <c r="K1428" s="12"/>
      <c r="L1428" s="12"/>
      <c r="M1428" s="12"/>
      <c r="N1428" s="12"/>
      <c r="O1428" s="12"/>
      <c r="P1428" s="55">
        <f t="shared" si="68"/>
        <v>0</v>
      </c>
    </row>
    <row r="1429" spans="1:16" x14ac:dyDescent="0.25">
      <c r="A1429" s="527"/>
      <c r="B1429" s="530"/>
      <c r="C1429" s="110">
        <v>17</v>
      </c>
      <c r="D1429" s="12"/>
      <c r="E1429" s="12"/>
      <c r="F1429" s="12"/>
      <c r="G1429" s="12"/>
      <c r="H1429" s="12"/>
      <c r="I1429" s="12"/>
      <c r="J1429" s="12"/>
      <c r="K1429" s="12"/>
      <c r="L1429" s="12"/>
      <c r="M1429" s="12"/>
      <c r="N1429" s="12"/>
      <c r="O1429" s="12"/>
      <c r="P1429" s="55">
        <f t="shared" si="68"/>
        <v>0</v>
      </c>
    </row>
    <row r="1430" spans="1:16" x14ac:dyDescent="0.25">
      <c r="A1430" s="527"/>
      <c r="B1430" s="530"/>
      <c r="C1430" s="110">
        <v>25</v>
      </c>
      <c r="D1430" s="12"/>
      <c r="E1430" s="12"/>
      <c r="F1430" s="12"/>
      <c r="G1430" s="12"/>
      <c r="H1430" s="12"/>
      <c r="I1430" s="12"/>
      <c r="J1430" s="12"/>
      <c r="K1430" s="12"/>
      <c r="L1430" s="12"/>
      <c r="M1430" s="12"/>
      <c r="N1430" s="12"/>
      <c r="O1430" s="12"/>
      <c r="P1430" s="55">
        <f t="shared" si="68"/>
        <v>0</v>
      </c>
    </row>
    <row r="1431" spans="1:16" x14ac:dyDescent="0.25">
      <c r="A1431" s="527"/>
      <c r="B1431" s="530"/>
      <c r="C1431" s="110">
        <v>26</v>
      </c>
      <c r="D1431" s="12"/>
      <c r="E1431" s="12"/>
      <c r="F1431" s="12"/>
      <c r="G1431" s="12"/>
      <c r="H1431" s="12"/>
      <c r="I1431" s="12"/>
      <c r="J1431" s="12"/>
      <c r="K1431" s="12"/>
      <c r="L1431" s="12"/>
      <c r="M1431" s="12"/>
      <c r="N1431" s="12"/>
      <c r="O1431" s="12"/>
      <c r="P1431" s="55">
        <f t="shared" si="68"/>
        <v>0</v>
      </c>
    </row>
    <row r="1432" spans="1:16" x14ac:dyDescent="0.25">
      <c r="A1432" s="528"/>
      <c r="B1432" s="531"/>
      <c r="C1432" s="110">
        <v>27</v>
      </c>
      <c r="D1432" s="12"/>
      <c r="E1432" s="12"/>
      <c r="F1432" s="12"/>
      <c r="G1432" s="12"/>
      <c r="H1432" s="12"/>
      <c r="I1432" s="12"/>
      <c r="J1432" s="12"/>
      <c r="K1432" s="12"/>
      <c r="L1432" s="12"/>
      <c r="M1432" s="12"/>
      <c r="N1432" s="12"/>
      <c r="O1432" s="12"/>
      <c r="P1432" s="55">
        <f t="shared" si="68"/>
        <v>0</v>
      </c>
    </row>
    <row r="1433" spans="1:16" x14ac:dyDescent="0.25">
      <c r="A1433" s="526">
        <v>393</v>
      </c>
      <c r="B1433" s="529" t="s">
        <v>2353</v>
      </c>
      <c r="C1433" s="110">
        <v>11</v>
      </c>
      <c r="D1433" s="12"/>
      <c r="E1433" s="12"/>
      <c r="F1433" s="12"/>
      <c r="G1433" s="12"/>
      <c r="H1433" s="12"/>
      <c r="I1433" s="12"/>
      <c r="J1433" s="12"/>
      <c r="K1433" s="12"/>
      <c r="L1433" s="12"/>
      <c r="M1433" s="12"/>
      <c r="N1433" s="12"/>
      <c r="O1433" s="12"/>
      <c r="P1433" s="55">
        <f t="shared" si="68"/>
        <v>0</v>
      </c>
    </row>
    <row r="1434" spans="1:16" x14ac:dyDescent="0.25">
      <c r="A1434" s="527"/>
      <c r="B1434" s="530"/>
      <c r="C1434" s="110">
        <v>12</v>
      </c>
      <c r="D1434" s="12"/>
      <c r="E1434" s="12"/>
      <c r="F1434" s="12"/>
      <c r="G1434" s="12"/>
      <c r="H1434" s="12"/>
      <c r="I1434" s="12"/>
      <c r="J1434" s="12"/>
      <c r="K1434" s="12"/>
      <c r="L1434" s="12"/>
      <c r="M1434" s="12"/>
      <c r="N1434" s="12"/>
      <c r="O1434" s="12"/>
      <c r="P1434" s="55">
        <f t="shared" si="68"/>
        <v>0</v>
      </c>
    </row>
    <row r="1435" spans="1:16" x14ac:dyDescent="0.25">
      <c r="A1435" s="527"/>
      <c r="B1435" s="530"/>
      <c r="C1435" s="110">
        <v>13</v>
      </c>
      <c r="D1435" s="12"/>
      <c r="E1435" s="12"/>
      <c r="F1435" s="12"/>
      <c r="G1435" s="12"/>
      <c r="H1435" s="12"/>
      <c r="I1435" s="12"/>
      <c r="J1435" s="12"/>
      <c r="K1435" s="12"/>
      <c r="L1435" s="12"/>
      <c r="M1435" s="12"/>
      <c r="N1435" s="12"/>
      <c r="O1435" s="12"/>
      <c r="P1435" s="55">
        <f t="shared" si="68"/>
        <v>0</v>
      </c>
    </row>
    <row r="1436" spans="1:16" x14ac:dyDescent="0.25">
      <c r="A1436" s="527"/>
      <c r="B1436" s="530"/>
      <c r="C1436" s="110">
        <v>14</v>
      </c>
      <c r="D1436" s="12"/>
      <c r="E1436" s="12"/>
      <c r="F1436" s="12"/>
      <c r="G1436" s="12"/>
      <c r="H1436" s="12"/>
      <c r="I1436" s="12"/>
      <c r="J1436" s="12"/>
      <c r="K1436" s="12"/>
      <c r="L1436" s="12"/>
      <c r="M1436" s="12"/>
      <c r="N1436" s="12"/>
      <c r="O1436" s="12"/>
      <c r="P1436" s="55">
        <f t="shared" si="68"/>
        <v>0</v>
      </c>
    </row>
    <row r="1437" spans="1:16" x14ac:dyDescent="0.25">
      <c r="A1437" s="527"/>
      <c r="B1437" s="530"/>
      <c r="C1437" s="110">
        <v>15</v>
      </c>
      <c r="D1437" s="12"/>
      <c r="E1437" s="12"/>
      <c r="F1437" s="12"/>
      <c r="G1437" s="12"/>
      <c r="H1437" s="12"/>
      <c r="I1437" s="12"/>
      <c r="J1437" s="12"/>
      <c r="K1437" s="12"/>
      <c r="L1437" s="12"/>
      <c r="M1437" s="12"/>
      <c r="N1437" s="12"/>
      <c r="O1437" s="12"/>
      <c r="P1437" s="55">
        <f t="shared" si="68"/>
        <v>0</v>
      </c>
    </row>
    <row r="1438" spans="1:16" x14ac:dyDescent="0.25">
      <c r="A1438" s="527"/>
      <c r="B1438" s="530"/>
      <c r="C1438" s="110">
        <v>16</v>
      </c>
      <c r="D1438" s="12"/>
      <c r="E1438" s="12"/>
      <c r="F1438" s="12"/>
      <c r="G1438" s="12"/>
      <c r="H1438" s="12"/>
      <c r="I1438" s="12"/>
      <c r="J1438" s="12"/>
      <c r="K1438" s="12"/>
      <c r="L1438" s="12"/>
      <c r="M1438" s="12"/>
      <c r="N1438" s="12"/>
      <c r="O1438" s="12"/>
      <c r="P1438" s="55">
        <f t="shared" si="68"/>
        <v>0</v>
      </c>
    </row>
    <row r="1439" spans="1:16" x14ac:dyDescent="0.25">
      <c r="A1439" s="527"/>
      <c r="B1439" s="530"/>
      <c r="C1439" s="110">
        <v>17</v>
      </c>
      <c r="D1439" s="12"/>
      <c r="E1439" s="12"/>
      <c r="F1439" s="12"/>
      <c r="G1439" s="12"/>
      <c r="H1439" s="12"/>
      <c r="I1439" s="12"/>
      <c r="J1439" s="12"/>
      <c r="K1439" s="12"/>
      <c r="L1439" s="12"/>
      <c r="M1439" s="12"/>
      <c r="N1439" s="12"/>
      <c r="O1439" s="12"/>
      <c r="P1439" s="55">
        <f t="shared" si="68"/>
        <v>0</v>
      </c>
    </row>
    <row r="1440" spans="1:16" x14ac:dyDescent="0.25">
      <c r="A1440" s="527"/>
      <c r="B1440" s="530"/>
      <c r="C1440" s="110">
        <v>25</v>
      </c>
      <c r="D1440" s="12"/>
      <c r="E1440" s="12"/>
      <c r="F1440" s="12"/>
      <c r="G1440" s="12"/>
      <c r="H1440" s="12"/>
      <c r="I1440" s="12"/>
      <c r="J1440" s="12"/>
      <c r="K1440" s="12"/>
      <c r="L1440" s="12"/>
      <c r="M1440" s="12"/>
      <c r="N1440" s="12"/>
      <c r="O1440" s="12"/>
      <c r="P1440" s="55">
        <f t="shared" si="68"/>
        <v>0</v>
      </c>
    </row>
    <row r="1441" spans="1:16" x14ac:dyDescent="0.25">
      <c r="A1441" s="527"/>
      <c r="B1441" s="530"/>
      <c r="C1441" s="110">
        <v>26</v>
      </c>
      <c r="D1441" s="12"/>
      <c r="E1441" s="12"/>
      <c r="F1441" s="12"/>
      <c r="G1441" s="12"/>
      <c r="H1441" s="12"/>
      <c r="I1441" s="12"/>
      <c r="J1441" s="12"/>
      <c r="K1441" s="12"/>
      <c r="L1441" s="12"/>
      <c r="M1441" s="12"/>
      <c r="N1441" s="12"/>
      <c r="O1441" s="12"/>
      <c r="P1441" s="55">
        <f t="shared" si="68"/>
        <v>0</v>
      </c>
    </row>
    <row r="1442" spans="1:16" x14ac:dyDescent="0.25">
      <c r="A1442" s="528"/>
      <c r="B1442" s="531"/>
      <c r="C1442" s="110">
        <v>27</v>
      </c>
      <c r="D1442" s="12"/>
      <c r="E1442" s="12"/>
      <c r="F1442" s="12"/>
      <c r="G1442" s="12"/>
      <c r="H1442" s="12"/>
      <c r="I1442" s="12"/>
      <c r="J1442" s="12"/>
      <c r="K1442" s="12"/>
      <c r="L1442" s="12"/>
      <c r="M1442" s="12"/>
      <c r="N1442" s="12"/>
      <c r="O1442" s="12"/>
      <c r="P1442" s="55">
        <f t="shared" si="68"/>
        <v>0</v>
      </c>
    </row>
    <row r="1443" spans="1:16" x14ac:dyDescent="0.25">
      <c r="A1443" s="526">
        <v>394</v>
      </c>
      <c r="B1443" s="529" t="s">
        <v>2354</v>
      </c>
      <c r="C1443" s="110">
        <v>11</v>
      </c>
      <c r="D1443" s="12"/>
      <c r="E1443" s="12"/>
      <c r="F1443" s="12"/>
      <c r="G1443" s="12"/>
      <c r="H1443" s="12"/>
      <c r="I1443" s="12"/>
      <c r="J1443" s="12"/>
      <c r="K1443" s="12"/>
      <c r="L1443" s="12"/>
      <c r="M1443" s="12"/>
      <c r="N1443" s="12"/>
      <c r="O1443" s="12"/>
      <c r="P1443" s="55">
        <f t="shared" si="68"/>
        <v>0</v>
      </c>
    </row>
    <row r="1444" spans="1:16" x14ac:dyDescent="0.25">
      <c r="A1444" s="527"/>
      <c r="B1444" s="530"/>
      <c r="C1444" s="110">
        <v>12</v>
      </c>
      <c r="D1444" s="12"/>
      <c r="E1444" s="12"/>
      <c r="F1444" s="12"/>
      <c r="G1444" s="12"/>
      <c r="H1444" s="12"/>
      <c r="I1444" s="12"/>
      <c r="J1444" s="12"/>
      <c r="K1444" s="12"/>
      <c r="L1444" s="12"/>
      <c r="M1444" s="12"/>
      <c r="N1444" s="12"/>
      <c r="O1444" s="12"/>
      <c r="P1444" s="55">
        <f t="shared" si="68"/>
        <v>0</v>
      </c>
    </row>
    <row r="1445" spans="1:16" x14ac:dyDescent="0.25">
      <c r="A1445" s="527"/>
      <c r="B1445" s="530"/>
      <c r="C1445" s="110">
        <v>13</v>
      </c>
      <c r="D1445" s="12"/>
      <c r="E1445" s="12"/>
      <c r="F1445" s="12"/>
      <c r="G1445" s="12"/>
      <c r="H1445" s="12"/>
      <c r="I1445" s="12"/>
      <c r="J1445" s="12"/>
      <c r="K1445" s="12"/>
      <c r="L1445" s="12"/>
      <c r="M1445" s="12"/>
      <c r="N1445" s="12"/>
      <c r="O1445" s="12"/>
      <c r="P1445" s="55">
        <f t="shared" si="68"/>
        <v>0</v>
      </c>
    </row>
    <row r="1446" spans="1:16" x14ac:dyDescent="0.25">
      <c r="A1446" s="527"/>
      <c r="B1446" s="530"/>
      <c r="C1446" s="110">
        <v>14</v>
      </c>
      <c r="D1446" s="12"/>
      <c r="E1446" s="12"/>
      <c r="F1446" s="12"/>
      <c r="G1446" s="12"/>
      <c r="H1446" s="12"/>
      <c r="I1446" s="12"/>
      <c r="J1446" s="12"/>
      <c r="K1446" s="12"/>
      <c r="L1446" s="12"/>
      <c r="M1446" s="12"/>
      <c r="N1446" s="12"/>
      <c r="O1446" s="12"/>
      <c r="P1446" s="55">
        <f t="shared" si="68"/>
        <v>0</v>
      </c>
    </row>
    <row r="1447" spans="1:16" x14ac:dyDescent="0.25">
      <c r="A1447" s="527"/>
      <c r="B1447" s="530"/>
      <c r="C1447" s="110">
        <v>15</v>
      </c>
      <c r="D1447" s="12">
        <v>150000</v>
      </c>
      <c r="E1447" s="12">
        <v>150000</v>
      </c>
      <c r="F1447" s="12">
        <v>150000</v>
      </c>
      <c r="G1447" s="12">
        <v>150000</v>
      </c>
      <c r="H1447" s="12">
        <v>150000</v>
      </c>
      <c r="I1447" s="12">
        <v>150000</v>
      </c>
      <c r="J1447" s="12">
        <v>150000</v>
      </c>
      <c r="K1447" s="12">
        <v>150000</v>
      </c>
      <c r="L1447" s="12">
        <v>150000</v>
      </c>
      <c r="M1447" s="12">
        <v>150000</v>
      </c>
      <c r="N1447" s="12">
        <v>150000</v>
      </c>
      <c r="O1447" s="12">
        <v>150000</v>
      </c>
      <c r="P1447" s="55">
        <f t="shared" si="68"/>
        <v>1800000</v>
      </c>
    </row>
    <row r="1448" spans="1:16" x14ac:dyDescent="0.25">
      <c r="A1448" s="527"/>
      <c r="B1448" s="530"/>
      <c r="C1448" s="110">
        <v>16</v>
      </c>
      <c r="D1448" s="12"/>
      <c r="E1448" s="12"/>
      <c r="F1448" s="12"/>
      <c r="G1448" s="12"/>
      <c r="H1448" s="12"/>
      <c r="I1448" s="12"/>
      <c r="J1448" s="12"/>
      <c r="K1448" s="12"/>
      <c r="L1448" s="12"/>
      <c r="M1448" s="12"/>
      <c r="N1448" s="12"/>
      <c r="O1448" s="12"/>
      <c r="P1448" s="55">
        <f t="shared" si="68"/>
        <v>0</v>
      </c>
    </row>
    <row r="1449" spans="1:16" x14ac:dyDescent="0.25">
      <c r="A1449" s="527"/>
      <c r="B1449" s="530"/>
      <c r="C1449" s="110">
        <v>17</v>
      </c>
      <c r="D1449" s="12"/>
      <c r="E1449" s="12"/>
      <c r="F1449" s="12"/>
      <c r="G1449" s="12"/>
      <c r="H1449" s="12"/>
      <c r="I1449" s="12"/>
      <c r="J1449" s="12"/>
      <c r="K1449" s="12"/>
      <c r="L1449" s="12"/>
      <c r="M1449" s="12"/>
      <c r="N1449" s="12"/>
      <c r="O1449" s="12"/>
      <c r="P1449" s="55">
        <f t="shared" si="68"/>
        <v>0</v>
      </c>
    </row>
    <row r="1450" spans="1:16" x14ac:dyDescent="0.25">
      <c r="A1450" s="527"/>
      <c r="B1450" s="530"/>
      <c r="C1450" s="110">
        <v>25</v>
      </c>
      <c r="D1450" s="12"/>
      <c r="E1450" s="12"/>
      <c r="F1450" s="12"/>
      <c r="G1450" s="12"/>
      <c r="H1450" s="12"/>
      <c r="I1450" s="12"/>
      <c r="J1450" s="12"/>
      <c r="K1450" s="12"/>
      <c r="L1450" s="12"/>
      <c r="M1450" s="12"/>
      <c r="N1450" s="12"/>
      <c r="O1450" s="12"/>
      <c r="P1450" s="55">
        <f t="shared" si="68"/>
        <v>0</v>
      </c>
    </row>
    <row r="1451" spans="1:16" x14ac:dyDescent="0.25">
      <c r="A1451" s="527"/>
      <c r="B1451" s="530"/>
      <c r="C1451" s="110">
        <v>26</v>
      </c>
      <c r="D1451" s="12"/>
      <c r="E1451" s="12"/>
      <c r="F1451" s="12"/>
      <c r="G1451" s="12"/>
      <c r="H1451" s="12"/>
      <c r="I1451" s="12"/>
      <c r="J1451" s="12"/>
      <c r="K1451" s="12"/>
      <c r="L1451" s="12"/>
      <c r="M1451" s="12"/>
      <c r="N1451" s="12"/>
      <c r="O1451" s="12"/>
      <c r="P1451" s="55">
        <f t="shared" si="68"/>
        <v>0</v>
      </c>
    </row>
    <row r="1452" spans="1:16" x14ac:dyDescent="0.25">
      <c r="A1452" s="528"/>
      <c r="B1452" s="531"/>
      <c r="C1452" s="110">
        <v>27</v>
      </c>
      <c r="D1452" s="12"/>
      <c r="E1452" s="12"/>
      <c r="F1452" s="12"/>
      <c r="G1452" s="12"/>
      <c r="H1452" s="12"/>
      <c r="I1452" s="12"/>
      <c r="J1452" s="12"/>
      <c r="K1452" s="12"/>
      <c r="L1452" s="12"/>
      <c r="M1452" s="12"/>
      <c r="N1452" s="12"/>
      <c r="O1452" s="12"/>
      <c r="P1452" s="55">
        <f t="shared" si="68"/>
        <v>0</v>
      </c>
    </row>
    <row r="1453" spans="1:16" x14ac:dyDescent="0.25">
      <c r="A1453" s="526">
        <v>395</v>
      </c>
      <c r="B1453" s="529" t="s">
        <v>2355</v>
      </c>
      <c r="C1453" s="110">
        <v>11</v>
      </c>
      <c r="D1453" s="12"/>
      <c r="E1453" s="12"/>
      <c r="F1453" s="12"/>
      <c r="G1453" s="12"/>
      <c r="H1453" s="12"/>
      <c r="I1453" s="12"/>
      <c r="J1453" s="12"/>
      <c r="K1453" s="12"/>
      <c r="L1453" s="12"/>
      <c r="M1453" s="12"/>
      <c r="N1453" s="12"/>
      <c r="O1453" s="12"/>
      <c r="P1453" s="55">
        <f t="shared" si="68"/>
        <v>0</v>
      </c>
    </row>
    <row r="1454" spans="1:16" x14ac:dyDescent="0.25">
      <c r="A1454" s="527"/>
      <c r="B1454" s="530"/>
      <c r="C1454" s="110">
        <v>12</v>
      </c>
      <c r="D1454" s="12"/>
      <c r="E1454" s="12"/>
      <c r="F1454" s="12"/>
      <c r="G1454" s="12"/>
      <c r="H1454" s="12"/>
      <c r="I1454" s="12"/>
      <c r="J1454" s="12"/>
      <c r="K1454" s="12"/>
      <c r="L1454" s="12"/>
      <c r="M1454" s="12"/>
      <c r="N1454" s="12"/>
      <c r="O1454" s="12"/>
      <c r="P1454" s="55">
        <f t="shared" si="68"/>
        <v>0</v>
      </c>
    </row>
    <row r="1455" spans="1:16" x14ac:dyDescent="0.25">
      <c r="A1455" s="527"/>
      <c r="B1455" s="530"/>
      <c r="C1455" s="110">
        <v>13</v>
      </c>
      <c r="D1455" s="12"/>
      <c r="E1455" s="12"/>
      <c r="F1455" s="12"/>
      <c r="G1455" s="12"/>
      <c r="H1455" s="12"/>
      <c r="I1455" s="12"/>
      <c r="J1455" s="12"/>
      <c r="K1455" s="12"/>
      <c r="L1455" s="12"/>
      <c r="M1455" s="12"/>
      <c r="N1455" s="12"/>
      <c r="O1455" s="12"/>
      <c r="P1455" s="55">
        <f t="shared" si="68"/>
        <v>0</v>
      </c>
    </row>
    <row r="1456" spans="1:16" x14ac:dyDescent="0.25">
      <c r="A1456" s="527"/>
      <c r="B1456" s="530"/>
      <c r="C1456" s="110">
        <v>14</v>
      </c>
      <c r="D1456" s="12"/>
      <c r="E1456" s="12"/>
      <c r="F1456" s="12"/>
      <c r="G1456" s="12"/>
      <c r="H1456" s="12"/>
      <c r="I1456" s="12"/>
      <c r="J1456" s="12"/>
      <c r="K1456" s="12"/>
      <c r="L1456" s="12"/>
      <c r="M1456" s="12"/>
      <c r="N1456" s="12"/>
      <c r="O1456" s="12"/>
      <c r="P1456" s="55">
        <f t="shared" si="68"/>
        <v>0</v>
      </c>
    </row>
    <row r="1457" spans="1:16" x14ac:dyDescent="0.25">
      <c r="A1457" s="527"/>
      <c r="B1457" s="530"/>
      <c r="C1457" s="110">
        <v>15</v>
      </c>
      <c r="D1457" s="12">
        <v>4000</v>
      </c>
      <c r="E1457" s="12">
        <v>4000</v>
      </c>
      <c r="F1457" s="12">
        <v>4000</v>
      </c>
      <c r="G1457" s="12">
        <v>4000</v>
      </c>
      <c r="H1457" s="12">
        <v>4000</v>
      </c>
      <c r="I1457" s="12">
        <v>4000</v>
      </c>
      <c r="J1457" s="12">
        <v>4000</v>
      </c>
      <c r="K1457" s="12">
        <v>4000</v>
      </c>
      <c r="L1457" s="12">
        <v>4000</v>
      </c>
      <c r="M1457" s="12">
        <v>4000</v>
      </c>
      <c r="N1457" s="12">
        <v>4000</v>
      </c>
      <c r="O1457" s="12">
        <v>4000</v>
      </c>
      <c r="P1457" s="55">
        <f t="shared" si="68"/>
        <v>48000</v>
      </c>
    </row>
    <row r="1458" spans="1:16" x14ac:dyDescent="0.25">
      <c r="A1458" s="527"/>
      <c r="B1458" s="530"/>
      <c r="C1458" s="110">
        <v>16</v>
      </c>
      <c r="D1458" s="12"/>
      <c r="E1458" s="12"/>
      <c r="F1458" s="12"/>
      <c r="G1458" s="12"/>
      <c r="H1458" s="12"/>
      <c r="I1458" s="12"/>
      <c r="J1458" s="12"/>
      <c r="K1458" s="12"/>
      <c r="L1458" s="12"/>
      <c r="M1458" s="12"/>
      <c r="N1458" s="12"/>
      <c r="O1458" s="12"/>
      <c r="P1458" s="55">
        <f t="shared" si="68"/>
        <v>0</v>
      </c>
    </row>
    <row r="1459" spans="1:16" x14ac:dyDescent="0.25">
      <c r="A1459" s="527"/>
      <c r="B1459" s="530"/>
      <c r="C1459" s="110">
        <v>17</v>
      </c>
      <c r="D1459" s="12"/>
      <c r="E1459" s="12"/>
      <c r="F1459" s="12"/>
      <c r="G1459" s="12"/>
      <c r="H1459" s="12"/>
      <c r="I1459" s="12"/>
      <c r="J1459" s="12"/>
      <c r="K1459" s="12"/>
      <c r="L1459" s="12"/>
      <c r="M1459" s="12"/>
      <c r="N1459" s="12"/>
      <c r="O1459" s="12"/>
      <c r="P1459" s="55">
        <f t="shared" si="68"/>
        <v>0</v>
      </c>
    </row>
    <row r="1460" spans="1:16" x14ac:dyDescent="0.25">
      <c r="A1460" s="527"/>
      <c r="B1460" s="530"/>
      <c r="C1460" s="110">
        <v>25</v>
      </c>
      <c r="D1460" s="12"/>
      <c r="E1460" s="12"/>
      <c r="F1460" s="12"/>
      <c r="G1460" s="12"/>
      <c r="H1460" s="12"/>
      <c r="I1460" s="12"/>
      <c r="J1460" s="12"/>
      <c r="K1460" s="12"/>
      <c r="L1460" s="12"/>
      <c r="M1460" s="12"/>
      <c r="N1460" s="12"/>
      <c r="O1460" s="12"/>
      <c r="P1460" s="55">
        <f t="shared" si="68"/>
        <v>0</v>
      </c>
    </row>
    <row r="1461" spans="1:16" x14ac:dyDescent="0.25">
      <c r="A1461" s="527"/>
      <c r="B1461" s="530"/>
      <c r="C1461" s="110">
        <v>26</v>
      </c>
      <c r="D1461" s="12"/>
      <c r="E1461" s="12"/>
      <c r="F1461" s="12"/>
      <c r="G1461" s="12"/>
      <c r="H1461" s="12"/>
      <c r="I1461" s="12"/>
      <c r="J1461" s="12"/>
      <c r="K1461" s="12"/>
      <c r="L1461" s="12"/>
      <c r="M1461" s="12"/>
      <c r="N1461" s="12"/>
      <c r="O1461" s="12"/>
      <c r="P1461" s="55">
        <f t="shared" si="68"/>
        <v>0</v>
      </c>
    </row>
    <row r="1462" spans="1:16" x14ac:dyDescent="0.25">
      <c r="A1462" s="528"/>
      <c r="B1462" s="531"/>
      <c r="C1462" s="110">
        <v>27</v>
      </c>
      <c r="D1462" s="12"/>
      <c r="E1462" s="12"/>
      <c r="F1462" s="12"/>
      <c r="G1462" s="12"/>
      <c r="H1462" s="12"/>
      <c r="I1462" s="12"/>
      <c r="J1462" s="12"/>
      <c r="K1462" s="12"/>
      <c r="L1462" s="12"/>
      <c r="M1462" s="12"/>
      <c r="N1462" s="12"/>
      <c r="O1462" s="12"/>
      <c r="P1462" s="55">
        <f t="shared" si="68"/>
        <v>0</v>
      </c>
    </row>
    <row r="1463" spans="1:16" x14ac:dyDescent="0.25">
      <c r="A1463" s="526">
        <v>396</v>
      </c>
      <c r="B1463" s="529" t="s">
        <v>2356</v>
      </c>
      <c r="C1463" s="110">
        <v>11</v>
      </c>
      <c r="D1463" s="12"/>
      <c r="E1463" s="12"/>
      <c r="F1463" s="12"/>
      <c r="G1463" s="12"/>
      <c r="H1463" s="12"/>
      <c r="I1463" s="12"/>
      <c r="J1463" s="12"/>
      <c r="K1463" s="12"/>
      <c r="L1463" s="12"/>
      <c r="M1463" s="12"/>
      <c r="N1463" s="12"/>
      <c r="O1463" s="12"/>
      <c r="P1463" s="55">
        <f t="shared" si="68"/>
        <v>0</v>
      </c>
    </row>
    <row r="1464" spans="1:16" x14ac:dyDescent="0.25">
      <c r="A1464" s="527"/>
      <c r="B1464" s="530"/>
      <c r="C1464" s="110">
        <v>12</v>
      </c>
      <c r="D1464" s="12"/>
      <c r="E1464" s="12"/>
      <c r="F1464" s="12"/>
      <c r="G1464" s="12"/>
      <c r="H1464" s="12"/>
      <c r="I1464" s="12"/>
      <c r="J1464" s="12"/>
      <c r="K1464" s="12"/>
      <c r="L1464" s="12"/>
      <c r="M1464" s="12"/>
      <c r="N1464" s="12"/>
      <c r="O1464" s="12"/>
      <c r="P1464" s="55">
        <f t="shared" si="68"/>
        <v>0</v>
      </c>
    </row>
    <row r="1465" spans="1:16" x14ac:dyDescent="0.25">
      <c r="A1465" s="527"/>
      <c r="B1465" s="530"/>
      <c r="C1465" s="110">
        <v>13</v>
      </c>
      <c r="D1465" s="12"/>
      <c r="E1465" s="12"/>
      <c r="F1465" s="12"/>
      <c r="G1465" s="12"/>
      <c r="H1465" s="12"/>
      <c r="I1465" s="12"/>
      <c r="J1465" s="12"/>
      <c r="K1465" s="12"/>
      <c r="L1465" s="12"/>
      <c r="M1465" s="12"/>
      <c r="N1465" s="12"/>
      <c r="O1465" s="12"/>
      <c r="P1465" s="55">
        <f t="shared" si="68"/>
        <v>0</v>
      </c>
    </row>
    <row r="1466" spans="1:16" x14ac:dyDescent="0.25">
      <c r="A1466" s="527"/>
      <c r="B1466" s="530"/>
      <c r="C1466" s="110">
        <v>14</v>
      </c>
      <c r="D1466" s="12"/>
      <c r="E1466" s="12"/>
      <c r="F1466" s="12"/>
      <c r="G1466" s="12"/>
      <c r="H1466" s="12"/>
      <c r="I1466" s="12"/>
      <c r="J1466" s="12"/>
      <c r="K1466" s="12"/>
      <c r="L1466" s="12"/>
      <c r="M1466" s="12"/>
      <c r="N1466" s="12"/>
      <c r="O1466" s="12"/>
      <c r="P1466" s="55">
        <f t="shared" si="68"/>
        <v>0</v>
      </c>
    </row>
    <row r="1467" spans="1:16" x14ac:dyDescent="0.25">
      <c r="A1467" s="527"/>
      <c r="B1467" s="530"/>
      <c r="C1467" s="110">
        <v>15</v>
      </c>
      <c r="D1467" s="12"/>
      <c r="E1467" s="12"/>
      <c r="F1467" s="12"/>
      <c r="G1467" s="12"/>
      <c r="H1467" s="12"/>
      <c r="I1467" s="12"/>
      <c r="J1467" s="12"/>
      <c r="K1467" s="12"/>
      <c r="L1467" s="12"/>
      <c r="M1467" s="12"/>
      <c r="N1467" s="12"/>
      <c r="O1467" s="12"/>
      <c r="P1467" s="55">
        <f t="shared" si="68"/>
        <v>0</v>
      </c>
    </row>
    <row r="1468" spans="1:16" x14ac:dyDescent="0.25">
      <c r="A1468" s="527"/>
      <c r="B1468" s="530"/>
      <c r="C1468" s="110">
        <v>16</v>
      </c>
      <c r="D1468" s="12"/>
      <c r="E1468" s="12"/>
      <c r="F1468" s="12"/>
      <c r="G1468" s="12"/>
      <c r="H1468" s="12"/>
      <c r="I1468" s="12"/>
      <c r="J1468" s="12"/>
      <c r="K1468" s="12"/>
      <c r="L1468" s="12"/>
      <c r="M1468" s="12"/>
      <c r="N1468" s="12"/>
      <c r="O1468" s="12"/>
      <c r="P1468" s="55">
        <f t="shared" si="68"/>
        <v>0</v>
      </c>
    </row>
    <row r="1469" spans="1:16" x14ac:dyDescent="0.25">
      <c r="A1469" s="527"/>
      <c r="B1469" s="530"/>
      <c r="C1469" s="110">
        <v>17</v>
      </c>
      <c r="D1469" s="12"/>
      <c r="E1469" s="12"/>
      <c r="F1469" s="12"/>
      <c r="G1469" s="12"/>
      <c r="H1469" s="12"/>
      <c r="I1469" s="12"/>
      <c r="J1469" s="12"/>
      <c r="K1469" s="12"/>
      <c r="L1469" s="12"/>
      <c r="M1469" s="12"/>
      <c r="N1469" s="12"/>
      <c r="O1469" s="12"/>
      <c r="P1469" s="55">
        <f t="shared" si="68"/>
        <v>0</v>
      </c>
    </row>
    <row r="1470" spans="1:16" x14ac:dyDescent="0.25">
      <c r="A1470" s="527"/>
      <c r="B1470" s="530"/>
      <c r="C1470" s="110">
        <v>25</v>
      </c>
      <c r="D1470" s="12"/>
      <c r="E1470" s="12"/>
      <c r="F1470" s="12"/>
      <c r="G1470" s="12"/>
      <c r="H1470" s="12"/>
      <c r="I1470" s="12"/>
      <c r="J1470" s="12"/>
      <c r="K1470" s="12"/>
      <c r="L1470" s="12"/>
      <c r="M1470" s="12"/>
      <c r="N1470" s="12"/>
      <c r="O1470" s="12"/>
      <c r="P1470" s="55">
        <f t="shared" si="68"/>
        <v>0</v>
      </c>
    </row>
    <row r="1471" spans="1:16" x14ac:dyDescent="0.25">
      <c r="A1471" s="527"/>
      <c r="B1471" s="530"/>
      <c r="C1471" s="110">
        <v>26</v>
      </c>
      <c r="D1471" s="12"/>
      <c r="E1471" s="12"/>
      <c r="F1471" s="12"/>
      <c r="G1471" s="12"/>
      <c r="H1471" s="12"/>
      <c r="I1471" s="12"/>
      <c r="J1471" s="12"/>
      <c r="K1471" s="12"/>
      <c r="L1471" s="12"/>
      <c r="M1471" s="12"/>
      <c r="N1471" s="12"/>
      <c r="O1471" s="12"/>
      <c r="P1471" s="55">
        <f t="shared" si="68"/>
        <v>0</v>
      </c>
    </row>
    <row r="1472" spans="1:16" x14ac:dyDescent="0.25">
      <c r="A1472" s="528"/>
      <c r="B1472" s="531"/>
      <c r="C1472" s="110">
        <v>27</v>
      </c>
      <c r="D1472" s="12"/>
      <c r="E1472" s="12"/>
      <c r="F1472" s="12"/>
      <c r="G1472" s="12"/>
      <c r="H1472" s="12"/>
      <c r="I1472" s="12"/>
      <c r="J1472" s="12"/>
      <c r="K1472" s="12"/>
      <c r="L1472" s="12"/>
      <c r="M1472" s="12"/>
      <c r="N1472" s="12"/>
      <c r="O1472" s="12"/>
      <c r="P1472" s="55">
        <f t="shared" si="68"/>
        <v>0</v>
      </c>
    </row>
    <row r="1473" spans="1:16" x14ac:dyDescent="0.25">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25">
      <c r="A1474" s="526">
        <v>398</v>
      </c>
      <c r="B1474" s="529" t="s">
        <v>2358</v>
      </c>
      <c r="C1474" s="110">
        <v>11</v>
      </c>
      <c r="D1474" s="12"/>
      <c r="E1474" s="12"/>
      <c r="F1474" s="12"/>
      <c r="G1474" s="12"/>
      <c r="H1474" s="12"/>
      <c r="I1474" s="12"/>
      <c r="J1474" s="12"/>
      <c r="K1474" s="12"/>
      <c r="L1474" s="12"/>
      <c r="M1474" s="12"/>
      <c r="N1474" s="12"/>
      <c r="O1474" s="12"/>
      <c r="P1474" s="55">
        <f t="shared" si="68"/>
        <v>0</v>
      </c>
    </row>
    <row r="1475" spans="1:16" x14ac:dyDescent="0.25">
      <c r="A1475" s="527"/>
      <c r="B1475" s="530"/>
      <c r="C1475" s="110">
        <v>12</v>
      </c>
      <c r="D1475" s="12"/>
      <c r="E1475" s="12"/>
      <c r="F1475" s="12"/>
      <c r="G1475" s="12"/>
      <c r="H1475" s="12"/>
      <c r="I1475" s="12"/>
      <c r="J1475" s="12"/>
      <c r="K1475" s="12"/>
      <c r="L1475" s="12"/>
      <c r="M1475" s="12"/>
      <c r="N1475" s="12"/>
      <c r="O1475" s="12"/>
      <c r="P1475" s="55">
        <f t="shared" si="68"/>
        <v>0</v>
      </c>
    </row>
    <row r="1476" spans="1:16" x14ac:dyDescent="0.25">
      <c r="A1476" s="527"/>
      <c r="B1476" s="530"/>
      <c r="C1476" s="110">
        <v>13</v>
      </c>
      <c r="D1476" s="12"/>
      <c r="E1476" s="12"/>
      <c r="F1476" s="12"/>
      <c r="G1476" s="12"/>
      <c r="H1476" s="12"/>
      <c r="I1476" s="12"/>
      <c r="J1476" s="12"/>
      <c r="K1476" s="12"/>
      <c r="L1476" s="12"/>
      <c r="M1476" s="12"/>
      <c r="N1476" s="12"/>
      <c r="O1476" s="12"/>
      <c r="P1476" s="55">
        <f t="shared" si="68"/>
        <v>0</v>
      </c>
    </row>
    <row r="1477" spans="1:16" x14ac:dyDescent="0.25">
      <c r="A1477" s="527"/>
      <c r="B1477" s="530"/>
      <c r="C1477" s="110">
        <v>14</v>
      </c>
      <c r="D1477" s="12"/>
      <c r="E1477" s="12"/>
      <c r="F1477" s="12"/>
      <c r="G1477" s="12"/>
      <c r="H1477" s="12"/>
      <c r="I1477" s="12"/>
      <c r="J1477" s="12"/>
      <c r="K1477" s="12"/>
      <c r="L1477" s="12"/>
      <c r="M1477" s="12"/>
      <c r="N1477" s="12"/>
      <c r="O1477" s="12"/>
      <c r="P1477" s="55">
        <f t="shared" si="68"/>
        <v>0</v>
      </c>
    </row>
    <row r="1478" spans="1:16" x14ac:dyDescent="0.25">
      <c r="A1478" s="527"/>
      <c r="B1478" s="530"/>
      <c r="C1478" s="110">
        <v>15</v>
      </c>
      <c r="D1478" s="12"/>
      <c r="E1478" s="12"/>
      <c r="F1478" s="12"/>
      <c r="G1478" s="12"/>
      <c r="H1478" s="12"/>
      <c r="I1478" s="12"/>
      <c r="J1478" s="12"/>
      <c r="K1478" s="12"/>
      <c r="L1478" s="12"/>
      <c r="M1478" s="12"/>
      <c r="N1478" s="12"/>
      <c r="O1478" s="12"/>
      <c r="P1478" s="55">
        <f t="shared" si="68"/>
        <v>0</v>
      </c>
    </row>
    <row r="1479" spans="1:16" x14ac:dyDescent="0.25">
      <c r="A1479" s="527"/>
      <c r="B1479" s="530"/>
      <c r="C1479" s="110">
        <v>16</v>
      </c>
      <c r="D1479" s="12"/>
      <c r="E1479" s="12"/>
      <c r="F1479" s="12"/>
      <c r="G1479" s="12"/>
      <c r="H1479" s="12"/>
      <c r="I1479" s="12"/>
      <c r="J1479" s="12"/>
      <c r="K1479" s="12"/>
      <c r="L1479" s="12"/>
      <c r="M1479" s="12"/>
      <c r="N1479" s="12"/>
      <c r="O1479" s="12"/>
      <c r="P1479" s="55">
        <f t="shared" si="68"/>
        <v>0</v>
      </c>
    </row>
    <row r="1480" spans="1:16" x14ac:dyDescent="0.25">
      <c r="A1480" s="527"/>
      <c r="B1480" s="530"/>
      <c r="C1480" s="110">
        <v>17</v>
      </c>
      <c r="D1480" s="12"/>
      <c r="E1480" s="12"/>
      <c r="F1480" s="12"/>
      <c r="G1480" s="12"/>
      <c r="H1480" s="12"/>
      <c r="I1480" s="12"/>
      <c r="J1480" s="12"/>
      <c r="K1480" s="12"/>
      <c r="L1480" s="12"/>
      <c r="M1480" s="12"/>
      <c r="N1480" s="12"/>
      <c r="O1480" s="12"/>
      <c r="P1480" s="55">
        <f t="shared" si="68"/>
        <v>0</v>
      </c>
    </row>
    <row r="1481" spans="1:16" x14ac:dyDescent="0.25">
      <c r="A1481" s="527"/>
      <c r="B1481" s="530"/>
      <c r="C1481" s="110">
        <v>25</v>
      </c>
      <c r="D1481" s="12"/>
      <c r="E1481" s="12"/>
      <c r="F1481" s="12"/>
      <c r="G1481" s="12"/>
      <c r="H1481" s="12"/>
      <c r="I1481" s="12"/>
      <c r="J1481" s="12"/>
      <c r="K1481" s="12"/>
      <c r="L1481" s="12"/>
      <c r="M1481" s="12"/>
      <c r="N1481" s="12"/>
      <c r="O1481" s="12"/>
      <c r="P1481" s="55">
        <f t="shared" si="68"/>
        <v>0</v>
      </c>
    </row>
    <row r="1482" spans="1:16" x14ac:dyDescent="0.25">
      <c r="A1482" s="527"/>
      <c r="B1482" s="530"/>
      <c r="C1482" s="110">
        <v>26</v>
      </c>
      <c r="D1482" s="12"/>
      <c r="E1482" s="12"/>
      <c r="F1482" s="12"/>
      <c r="G1482" s="12"/>
      <c r="H1482" s="12"/>
      <c r="I1482" s="12"/>
      <c r="J1482" s="12"/>
      <c r="K1482" s="12"/>
      <c r="L1482" s="12"/>
      <c r="M1482" s="12"/>
      <c r="N1482" s="12"/>
      <c r="O1482" s="12"/>
      <c r="P1482" s="55">
        <f t="shared" si="68"/>
        <v>0</v>
      </c>
    </row>
    <row r="1483" spans="1:16" x14ac:dyDescent="0.25">
      <c r="A1483" s="528"/>
      <c r="B1483" s="531"/>
      <c r="C1483" s="110">
        <v>27</v>
      </c>
      <c r="D1483" s="12"/>
      <c r="E1483" s="12"/>
      <c r="F1483" s="12"/>
      <c r="G1483" s="12"/>
      <c r="H1483" s="12"/>
      <c r="I1483" s="12"/>
      <c r="J1483" s="12"/>
      <c r="K1483" s="12"/>
      <c r="L1483" s="12"/>
      <c r="M1483" s="12"/>
      <c r="N1483" s="12"/>
      <c r="O1483" s="12"/>
      <c r="P1483" s="55">
        <f t="shared" si="68"/>
        <v>0</v>
      </c>
    </row>
    <row r="1484" spans="1:16" x14ac:dyDescent="0.25">
      <c r="A1484" s="526">
        <v>399</v>
      </c>
      <c r="B1484" s="529" t="s">
        <v>2350</v>
      </c>
      <c r="C1484" s="110">
        <v>11</v>
      </c>
      <c r="D1484" s="12"/>
      <c r="E1484" s="12"/>
      <c r="F1484" s="12"/>
      <c r="G1484" s="12"/>
      <c r="H1484" s="12"/>
      <c r="I1484" s="12"/>
      <c r="J1484" s="12"/>
      <c r="K1484" s="12"/>
      <c r="L1484" s="12"/>
      <c r="M1484" s="12"/>
      <c r="N1484" s="12"/>
      <c r="O1484" s="12"/>
      <c r="P1484" s="55">
        <f t="shared" si="68"/>
        <v>0</v>
      </c>
    </row>
    <row r="1485" spans="1:16" x14ac:dyDescent="0.25">
      <c r="A1485" s="527"/>
      <c r="B1485" s="530"/>
      <c r="C1485" s="110">
        <v>12</v>
      </c>
      <c r="D1485" s="12"/>
      <c r="E1485" s="12"/>
      <c r="F1485" s="12"/>
      <c r="G1485" s="12"/>
      <c r="H1485" s="12"/>
      <c r="I1485" s="12"/>
      <c r="J1485" s="12"/>
      <c r="K1485" s="12"/>
      <c r="L1485" s="12"/>
      <c r="M1485" s="12"/>
      <c r="N1485" s="12"/>
      <c r="O1485" s="12"/>
      <c r="P1485" s="55">
        <f t="shared" si="68"/>
        <v>0</v>
      </c>
    </row>
    <row r="1486" spans="1:16" x14ac:dyDescent="0.25">
      <c r="A1486" s="527"/>
      <c r="B1486" s="530"/>
      <c r="C1486" s="110">
        <v>13</v>
      </c>
      <c r="D1486" s="12"/>
      <c r="E1486" s="12"/>
      <c r="F1486" s="12"/>
      <c r="G1486" s="12"/>
      <c r="H1486" s="12"/>
      <c r="I1486" s="12"/>
      <c r="J1486" s="12"/>
      <c r="K1486" s="12"/>
      <c r="L1486" s="12"/>
      <c r="M1486" s="12"/>
      <c r="N1486" s="12"/>
      <c r="O1486" s="12"/>
      <c r="P1486" s="55">
        <f t="shared" si="68"/>
        <v>0</v>
      </c>
    </row>
    <row r="1487" spans="1:16" x14ac:dyDescent="0.25">
      <c r="A1487" s="527"/>
      <c r="B1487" s="530"/>
      <c r="C1487" s="110">
        <v>14</v>
      </c>
      <c r="D1487" s="12"/>
      <c r="E1487" s="12"/>
      <c r="F1487" s="12"/>
      <c r="G1487" s="12"/>
      <c r="H1487" s="12"/>
      <c r="I1487" s="12"/>
      <c r="J1487" s="12"/>
      <c r="K1487" s="12"/>
      <c r="L1487" s="12"/>
      <c r="M1487" s="12"/>
      <c r="N1487" s="12"/>
      <c r="O1487" s="12"/>
      <c r="P1487" s="55">
        <f t="shared" si="68"/>
        <v>0</v>
      </c>
    </row>
    <row r="1488" spans="1:16" x14ac:dyDescent="0.25">
      <c r="A1488" s="527"/>
      <c r="B1488" s="530"/>
      <c r="C1488" s="110">
        <v>15</v>
      </c>
      <c r="D1488" s="12">
        <v>13000</v>
      </c>
      <c r="E1488" s="12">
        <v>13000</v>
      </c>
      <c r="F1488" s="12">
        <v>13000</v>
      </c>
      <c r="G1488" s="12">
        <v>13000</v>
      </c>
      <c r="H1488" s="12">
        <v>13000</v>
      </c>
      <c r="I1488" s="12">
        <v>13000</v>
      </c>
      <c r="J1488" s="12">
        <v>13000</v>
      </c>
      <c r="K1488" s="12">
        <v>13000</v>
      </c>
      <c r="L1488" s="12">
        <v>13000</v>
      </c>
      <c r="M1488" s="12">
        <v>13000</v>
      </c>
      <c r="N1488" s="12">
        <v>13000</v>
      </c>
      <c r="O1488" s="12">
        <v>13000</v>
      </c>
      <c r="P1488" s="55">
        <f t="shared" si="68"/>
        <v>156000</v>
      </c>
    </row>
    <row r="1489" spans="1:16" x14ac:dyDescent="0.25">
      <c r="A1489" s="527"/>
      <c r="B1489" s="530"/>
      <c r="C1489" s="110">
        <v>16</v>
      </c>
      <c r="D1489" s="12"/>
      <c r="E1489" s="12"/>
      <c r="F1489" s="12"/>
      <c r="G1489" s="12"/>
      <c r="H1489" s="12"/>
      <c r="I1489" s="12"/>
      <c r="J1489" s="12"/>
      <c r="K1489" s="12"/>
      <c r="L1489" s="12"/>
      <c r="M1489" s="12"/>
      <c r="N1489" s="12"/>
      <c r="O1489" s="12"/>
      <c r="P1489" s="55">
        <f t="shared" si="68"/>
        <v>0</v>
      </c>
    </row>
    <row r="1490" spans="1:16" x14ac:dyDescent="0.25">
      <c r="A1490" s="527"/>
      <c r="B1490" s="530"/>
      <c r="C1490" s="110">
        <v>17</v>
      </c>
      <c r="D1490" s="12"/>
      <c r="E1490" s="12"/>
      <c r="F1490" s="12"/>
      <c r="G1490" s="12"/>
      <c r="H1490" s="12"/>
      <c r="I1490" s="12"/>
      <c r="J1490" s="12"/>
      <c r="K1490" s="12"/>
      <c r="L1490" s="12"/>
      <c r="M1490" s="12"/>
      <c r="N1490" s="12"/>
      <c r="O1490" s="12"/>
      <c r="P1490" s="55">
        <f t="shared" si="68"/>
        <v>0</v>
      </c>
    </row>
    <row r="1491" spans="1:16" x14ac:dyDescent="0.25">
      <c r="A1491" s="527"/>
      <c r="B1491" s="530"/>
      <c r="C1491" s="110">
        <v>25</v>
      </c>
      <c r="D1491" s="66"/>
      <c r="E1491" s="12"/>
      <c r="F1491" s="12"/>
      <c r="G1491" s="12"/>
      <c r="H1491" s="12"/>
      <c r="I1491" s="12"/>
      <c r="J1491" s="12"/>
      <c r="K1491" s="12"/>
      <c r="L1491" s="12"/>
      <c r="M1491" s="12"/>
      <c r="N1491" s="12"/>
      <c r="O1491" s="12"/>
      <c r="P1491" s="55">
        <f t="shared" si="68"/>
        <v>0</v>
      </c>
    </row>
    <row r="1492" spans="1:16" x14ac:dyDescent="0.25">
      <c r="A1492" s="527"/>
      <c r="B1492" s="530"/>
      <c r="C1492" s="110">
        <v>26</v>
      </c>
      <c r="D1492" s="66"/>
      <c r="E1492" s="12"/>
      <c r="F1492" s="12"/>
      <c r="G1492" s="12"/>
      <c r="H1492" s="12"/>
      <c r="I1492" s="12"/>
      <c r="J1492" s="12"/>
      <c r="K1492" s="12"/>
      <c r="L1492" s="12"/>
      <c r="M1492" s="12"/>
      <c r="N1492" s="12"/>
      <c r="O1492" s="12"/>
      <c r="P1492" s="55">
        <f t="shared" ref="P1492:P1493" si="69">SUM(D1492:O1492)</f>
        <v>0</v>
      </c>
    </row>
    <row r="1493" spans="1:16" x14ac:dyDescent="0.25">
      <c r="A1493" s="528"/>
      <c r="B1493" s="531"/>
      <c r="C1493" s="110">
        <v>27</v>
      </c>
      <c r="D1493" s="66"/>
      <c r="E1493" s="12"/>
      <c r="F1493" s="12"/>
      <c r="G1493" s="12"/>
      <c r="H1493" s="12"/>
      <c r="I1493" s="12"/>
      <c r="J1493" s="12"/>
      <c r="K1493" s="12"/>
      <c r="L1493" s="12"/>
      <c r="M1493" s="12"/>
      <c r="N1493" s="12"/>
      <c r="O1493" s="12"/>
      <c r="P1493" s="55">
        <f t="shared" si="69"/>
        <v>0</v>
      </c>
    </row>
    <row r="1494" spans="1:16" x14ac:dyDescent="0.25">
      <c r="A1494" s="75">
        <v>4000</v>
      </c>
      <c r="B1494" s="544" t="s">
        <v>2359</v>
      </c>
      <c r="C1494" s="545"/>
      <c r="D1494" s="76">
        <f t="shared" ref="D1494:P1494" si="70">D1495+D1523+D1538+D1620+D1701+D1732+D1767+D1778+D1829</f>
        <v>990000</v>
      </c>
      <c r="E1494" s="77">
        <f t="shared" si="70"/>
        <v>990000</v>
      </c>
      <c r="F1494" s="77">
        <f t="shared" si="70"/>
        <v>990000</v>
      </c>
      <c r="G1494" s="77">
        <f t="shared" si="70"/>
        <v>990000</v>
      </c>
      <c r="H1494" s="77">
        <f t="shared" si="70"/>
        <v>990000</v>
      </c>
      <c r="I1494" s="77">
        <f t="shared" si="70"/>
        <v>990000</v>
      </c>
      <c r="J1494" s="77">
        <f t="shared" si="70"/>
        <v>990000</v>
      </c>
      <c r="K1494" s="77">
        <f t="shared" si="70"/>
        <v>990000</v>
      </c>
      <c r="L1494" s="77">
        <f t="shared" si="70"/>
        <v>990000</v>
      </c>
      <c r="M1494" s="77">
        <f t="shared" si="70"/>
        <v>990000</v>
      </c>
      <c r="N1494" s="77">
        <f t="shared" si="70"/>
        <v>990000</v>
      </c>
      <c r="O1494" s="77">
        <f t="shared" si="70"/>
        <v>990000</v>
      </c>
      <c r="P1494" s="77">
        <f t="shared" si="70"/>
        <v>11880000</v>
      </c>
    </row>
    <row r="1495" spans="1:16" x14ac:dyDescent="0.25">
      <c r="A1495" s="74">
        <v>4100</v>
      </c>
      <c r="B1495" s="534" t="s">
        <v>2360</v>
      </c>
      <c r="C1495" s="535"/>
      <c r="D1495" s="72">
        <f>SUM(D1496:D1522)</f>
        <v>0</v>
      </c>
      <c r="E1495" s="72">
        <f t="shared" ref="E1495:O1495" si="71">SUM(E1496:E1522)</f>
        <v>0</v>
      </c>
      <c r="F1495" s="72">
        <f t="shared" si="71"/>
        <v>0</v>
      </c>
      <c r="G1495" s="72">
        <f t="shared" si="71"/>
        <v>0</v>
      </c>
      <c r="H1495" s="72">
        <f t="shared" si="71"/>
        <v>0</v>
      </c>
      <c r="I1495" s="72">
        <f t="shared" si="71"/>
        <v>0</v>
      </c>
      <c r="J1495" s="72">
        <f t="shared" si="71"/>
        <v>0</v>
      </c>
      <c r="K1495" s="72">
        <f t="shared" si="71"/>
        <v>0</v>
      </c>
      <c r="L1495" s="72">
        <f t="shared" si="71"/>
        <v>0</v>
      </c>
      <c r="M1495" s="72">
        <f t="shared" si="71"/>
        <v>0</v>
      </c>
      <c r="N1495" s="72">
        <f t="shared" si="71"/>
        <v>0</v>
      </c>
      <c r="O1495" s="72">
        <f t="shared" si="71"/>
        <v>0</v>
      </c>
      <c r="P1495" s="72">
        <f>SUM(P1496:P1522)</f>
        <v>0</v>
      </c>
    </row>
    <row r="1496" spans="1:16" x14ac:dyDescent="0.25">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x14ac:dyDescent="0.25">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x14ac:dyDescent="0.25">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x14ac:dyDescent="0.25">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x14ac:dyDescent="0.25">
      <c r="A1500" s="526">
        <v>415</v>
      </c>
      <c r="B1500" s="529" t="s">
        <v>2365</v>
      </c>
      <c r="C1500" s="110">
        <v>11</v>
      </c>
      <c r="D1500" s="12"/>
      <c r="E1500" s="12"/>
      <c r="F1500" s="12"/>
      <c r="G1500" s="12"/>
      <c r="H1500" s="12"/>
      <c r="I1500" s="12"/>
      <c r="J1500" s="12"/>
      <c r="K1500" s="12"/>
      <c r="L1500" s="12"/>
      <c r="M1500" s="12"/>
      <c r="N1500" s="12"/>
      <c r="O1500" s="12"/>
      <c r="P1500" s="55">
        <f t="shared" si="72"/>
        <v>0</v>
      </c>
    </row>
    <row r="1501" spans="1:16" x14ac:dyDescent="0.25">
      <c r="A1501" s="527"/>
      <c r="B1501" s="530"/>
      <c r="C1501" s="110">
        <v>12</v>
      </c>
      <c r="D1501" s="12"/>
      <c r="E1501" s="12"/>
      <c r="F1501" s="12"/>
      <c r="G1501" s="12"/>
      <c r="H1501" s="12"/>
      <c r="I1501" s="12"/>
      <c r="J1501" s="12"/>
      <c r="K1501" s="12"/>
      <c r="L1501" s="12"/>
      <c r="M1501" s="12"/>
      <c r="N1501" s="12"/>
      <c r="O1501" s="12"/>
      <c r="P1501" s="55">
        <f t="shared" si="72"/>
        <v>0</v>
      </c>
    </row>
    <row r="1502" spans="1:16" x14ac:dyDescent="0.25">
      <c r="A1502" s="527"/>
      <c r="B1502" s="530"/>
      <c r="C1502" s="110">
        <v>13</v>
      </c>
      <c r="D1502" s="12"/>
      <c r="E1502" s="12"/>
      <c r="F1502" s="12"/>
      <c r="G1502" s="12"/>
      <c r="H1502" s="12"/>
      <c r="I1502" s="12"/>
      <c r="J1502" s="12"/>
      <c r="K1502" s="12"/>
      <c r="L1502" s="12"/>
      <c r="M1502" s="12"/>
      <c r="N1502" s="12"/>
      <c r="O1502" s="12"/>
      <c r="P1502" s="55">
        <f t="shared" si="72"/>
        <v>0</v>
      </c>
    </row>
    <row r="1503" spans="1:16" x14ac:dyDescent="0.25">
      <c r="A1503" s="527"/>
      <c r="B1503" s="530"/>
      <c r="C1503" s="110">
        <v>14</v>
      </c>
      <c r="D1503" s="12"/>
      <c r="E1503" s="12"/>
      <c r="F1503" s="12"/>
      <c r="G1503" s="12"/>
      <c r="H1503" s="12"/>
      <c r="I1503" s="12"/>
      <c r="J1503" s="12"/>
      <c r="K1503" s="12"/>
      <c r="L1503" s="12"/>
      <c r="M1503" s="12"/>
      <c r="N1503" s="12"/>
      <c r="O1503" s="12"/>
      <c r="P1503" s="55">
        <f t="shared" si="72"/>
        <v>0</v>
      </c>
    </row>
    <row r="1504" spans="1:16" x14ac:dyDescent="0.25">
      <c r="A1504" s="527"/>
      <c r="B1504" s="530"/>
      <c r="C1504" s="110">
        <v>15</v>
      </c>
      <c r="D1504" s="12"/>
      <c r="E1504" s="12"/>
      <c r="F1504" s="12"/>
      <c r="G1504" s="12"/>
      <c r="H1504" s="12"/>
      <c r="I1504" s="12"/>
      <c r="J1504" s="12"/>
      <c r="K1504" s="12"/>
      <c r="L1504" s="12"/>
      <c r="M1504" s="12"/>
      <c r="N1504" s="12"/>
      <c r="O1504" s="12"/>
      <c r="P1504" s="55">
        <f t="shared" si="72"/>
        <v>0</v>
      </c>
    </row>
    <row r="1505" spans="1:16" x14ac:dyDescent="0.25">
      <c r="A1505" s="527"/>
      <c r="B1505" s="530"/>
      <c r="C1505" s="110">
        <v>16</v>
      </c>
      <c r="D1505" s="12"/>
      <c r="E1505" s="12"/>
      <c r="F1505" s="12"/>
      <c r="G1505" s="12"/>
      <c r="H1505" s="12"/>
      <c r="I1505" s="12"/>
      <c r="J1505" s="12"/>
      <c r="K1505" s="12"/>
      <c r="L1505" s="12"/>
      <c r="M1505" s="12"/>
      <c r="N1505" s="12"/>
      <c r="O1505" s="12"/>
      <c r="P1505" s="55">
        <f t="shared" si="72"/>
        <v>0</v>
      </c>
    </row>
    <row r="1506" spans="1:16" x14ac:dyDescent="0.25">
      <c r="A1506" s="527"/>
      <c r="B1506" s="530"/>
      <c r="C1506" s="110">
        <v>17</v>
      </c>
      <c r="D1506" s="12"/>
      <c r="E1506" s="12"/>
      <c r="F1506" s="12"/>
      <c r="G1506" s="12"/>
      <c r="H1506" s="12"/>
      <c r="I1506" s="12"/>
      <c r="J1506" s="12"/>
      <c r="K1506" s="12"/>
      <c r="L1506" s="12"/>
      <c r="M1506" s="12"/>
      <c r="N1506" s="12"/>
      <c r="O1506" s="12"/>
      <c r="P1506" s="55">
        <f t="shared" si="72"/>
        <v>0</v>
      </c>
    </row>
    <row r="1507" spans="1:16" x14ac:dyDescent="0.25">
      <c r="A1507" s="527"/>
      <c r="B1507" s="530"/>
      <c r="C1507" s="110">
        <v>25</v>
      </c>
      <c r="D1507" s="12"/>
      <c r="E1507" s="12"/>
      <c r="F1507" s="12"/>
      <c r="G1507" s="12"/>
      <c r="H1507" s="12"/>
      <c r="I1507" s="12"/>
      <c r="J1507" s="12"/>
      <c r="K1507" s="12"/>
      <c r="L1507" s="12"/>
      <c r="M1507" s="12"/>
      <c r="N1507" s="12"/>
      <c r="O1507" s="12"/>
      <c r="P1507" s="55">
        <f t="shared" si="72"/>
        <v>0</v>
      </c>
    </row>
    <row r="1508" spans="1:16" x14ac:dyDescent="0.25">
      <c r="A1508" s="527"/>
      <c r="B1508" s="530"/>
      <c r="C1508" s="110">
        <v>26</v>
      </c>
      <c r="D1508" s="12"/>
      <c r="E1508" s="12"/>
      <c r="F1508" s="12"/>
      <c r="G1508" s="12"/>
      <c r="H1508" s="12"/>
      <c r="I1508" s="12"/>
      <c r="J1508" s="12"/>
      <c r="K1508" s="12"/>
      <c r="L1508" s="12"/>
      <c r="M1508" s="12"/>
      <c r="N1508" s="12"/>
      <c r="O1508" s="12"/>
      <c r="P1508" s="55">
        <f t="shared" si="72"/>
        <v>0</v>
      </c>
    </row>
    <row r="1509" spans="1:16" x14ac:dyDescent="0.25">
      <c r="A1509" s="528"/>
      <c r="B1509" s="531"/>
      <c r="C1509" s="110">
        <v>27</v>
      </c>
      <c r="D1509" s="12"/>
      <c r="E1509" s="12"/>
      <c r="F1509" s="12"/>
      <c r="G1509" s="12"/>
      <c r="H1509" s="12"/>
      <c r="I1509" s="12"/>
      <c r="J1509" s="12"/>
      <c r="K1509" s="12"/>
      <c r="L1509" s="12"/>
      <c r="M1509" s="12"/>
      <c r="N1509" s="12"/>
      <c r="O1509" s="12"/>
      <c r="P1509" s="55">
        <f t="shared" si="72"/>
        <v>0</v>
      </c>
    </row>
    <row r="1510" spans="1:16" ht="30" x14ac:dyDescent="0.25">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25">
      <c r="A1511" s="526">
        <v>417</v>
      </c>
      <c r="B1511" s="529" t="s">
        <v>2367</v>
      </c>
      <c r="C1511" s="110">
        <v>11</v>
      </c>
      <c r="D1511" s="12"/>
      <c r="E1511" s="12"/>
      <c r="F1511" s="12"/>
      <c r="G1511" s="12"/>
      <c r="H1511" s="12"/>
      <c r="I1511" s="12"/>
      <c r="J1511" s="12"/>
      <c r="K1511" s="12"/>
      <c r="L1511" s="12"/>
      <c r="M1511" s="12"/>
      <c r="N1511" s="12"/>
      <c r="O1511" s="12"/>
      <c r="P1511" s="55">
        <f t="shared" si="72"/>
        <v>0</v>
      </c>
    </row>
    <row r="1512" spans="1:16" x14ac:dyDescent="0.25">
      <c r="A1512" s="527"/>
      <c r="B1512" s="530"/>
      <c r="C1512" s="110">
        <v>12</v>
      </c>
      <c r="D1512" s="12"/>
      <c r="E1512" s="12"/>
      <c r="F1512" s="12"/>
      <c r="G1512" s="12"/>
      <c r="H1512" s="12"/>
      <c r="I1512" s="12"/>
      <c r="J1512" s="12"/>
      <c r="K1512" s="12"/>
      <c r="L1512" s="12"/>
      <c r="M1512" s="12"/>
      <c r="N1512" s="12"/>
      <c r="O1512" s="12"/>
      <c r="P1512" s="55">
        <f t="shared" si="72"/>
        <v>0</v>
      </c>
    </row>
    <row r="1513" spans="1:16" x14ac:dyDescent="0.25">
      <c r="A1513" s="527"/>
      <c r="B1513" s="530"/>
      <c r="C1513" s="110">
        <v>13</v>
      </c>
      <c r="D1513" s="12"/>
      <c r="E1513" s="12"/>
      <c r="F1513" s="12"/>
      <c r="G1513" s="12"/>
      <c r="H1513" s="12"/>
      <c r="I1513" s="12"/>
      <c r="J1513" s="12"/>
      <c r="K1513" s="12"/>
      <c r="L1513" s="12"/>
      <c r="M1513" s="12"/>
      <c r="N1513" s="12"/>
      <c r="O1513" s="12"/>
      <c r="P1513" s="55">
        <f t="shared" si="72"/>
        <v>0</v>
      </c>
    </row>
    <row r="1514" spans="1:16" x14ac:dyDescent="0.25">
      <c r="A1514" s="527"/>
      <c r="B1514" s="530"/>
      <c r="C1514" s="110">
        <v>14</v>
      </c>
      <c r="D1514" s="12"/>
      <c r="E1514" s="12"/>
      <c r="F1514" s="12"/>
      <c r="G1514" s="12"/>
      <c r="H1514" s="12"/>
      <c r="I1514" s="12"/>
      <c r="J1514" s="12"/>
      <c r="K1514" s="12"/>
      <c r="L1514" s="12"/>
      <c r="M1514" s="12"/>
      <c r="N1514" s="12"/>
      <c r="O1514" s="12"/>
      <c r="P1514" s="55">
        <f t="shared" si="72"/>
        <v>0</v>
      </c>
    </row>
    <row r="1515" spans="1:16" x14ac:dyDescent="0.25">
      <c r="A1515" s="527"/>
      <c r="B1515" s="530"/>
      <c r="C1515" s="110">
        <v>15</v>
      </c>
      <c r="D1515" s="12"/>
      <c r="E1515" s="12"/>
      <c r="F1515" s="12"/>
      <c r="G1515" s="12"/>
      <c r="H1515" s="12"/>
      <c r="I1515" s="12"/>
      <c r="J1515" s="12"/>
      <c r="K1515" s="12"/>
      <c r="L1515" s="12"/>
      <c r="M1515" s="12"/>
      <c r="N1515" s="12"/>
      <c r="O1515" s="12"/>
      <c r="P1515" s="55">
        <f t="shared" si="72"/>
        <v>0</v>
      </c>
    </row>
    <row r="1516" spans="1:16" x14ac:dyDescent="0.25">
      <c r="A1516" s="527"/>
      <c r="B1516" s="530"/>
      <c r="C1516" s="110">
        <v>16</v>
      </c>
      <c r="D1516" s="12"/>
      <c r="E1516" s="12"/>
      <c r="F1516" s="12"/>
      <c r="G1516" s="12"/>
      <c r="H1516" s="12"/>
      <c r="I1516" s="12"/>
      <c r="J1516" s="12"/>
      <c r="K1516" s="12"/>
      <c r="L1516" s="12"/>
      <c r="M1516" s="12"/>
      <c r="N1516" s="12"/>
      <c r="O1516" s="12"/>
      <c r="P1516" s="55">
        <f t="shared" si="72"/>
        <v>0</v>
      </c>
    </row>
    <row r="1517" spans="1:16" x14ac:dyDescent="0.25">
      <c r="A1517" s="527"/>
      <c r="B1517" s="530"/>
      <c r="C1517" s="110">
        <v>17</v>
      </c>
      <c r="D1517" s="12"/>
      <c r="E1517" s="12"/>
      <c r="F1517" s="12"/>
      <c r="G1517" s="12"/>
      <c r="H1517" s="12"/>
      <c r="I1517" s="12"/>
      <c r="J1517" s="12"/>
      <c r="K1517" s="12"/>
      <c r="L1517" s="12"/>
      <c r="M1517" s="12"/>
      <c r="N1517" s="12"/>
      <c r="O1517" s="12"/>
      <c r="P1517" s="55">
        <f t="shared" si="72"/>
        <v>0</v>
      </c>
    </row>
    <row r="1518" spans="1:16" x14ac:dyDescent="0.25">
      <c r="A1518" s="527"/>
      <c r="B1518" s="530"/>
      <c r="C1518" s="110">
        <v>25</v>
      </c>
      <c r="D1518" s="12"/>
      <c r="E1518" s="12"/>
      <c r="F1518" s="12"/>
      <c r="G1518" s="12"/>
      <c r="H1518" s="12"/>
      <c r="I1518" s="12"/>
      <c r="J1518" s="12"/>
      <c r="K1518" s="12"/>
      <c r="L1518" s="12"/>
      <c r="M1518" s="12"/>
      <c r="N1518" s="12"/>
      <c r="O1518" s="12"/>
      <c r="P1518" s="55">
        <f t="shared" si="72"/>
        <v>0</v>
      </c>
    </row>
    <row r="1519" spans="1:16" x14ac:dyDescent="0.25">
      <c r="A1519" s="527"/>
      <c r="B1519" s="530"/>
      <c r="C1519" s="110">
        <v>26</v>
      </c>
      <c r="D1519" s="12"/>
      <c r="E1519" s="12"/>
      <c r="F1519" s="12"/>
      <c r="G1519" s="12"/>
      <c r="H1519" s="12"/>
      <c r="I1519" s="12"/>
      <c r="J1519" s="12"/>
      <c r="K1519" s="12"/>
      <c r="L1519" s="12"/>
      <c r="M1519" s="12"/>
      <c r="N1519" s="12"/>
      <c r="O1519" s="12"/>
      <c r="P1519" s="55">
        <f t="shared" si="72"/>
        <v>0</v>
      </c>
    </row>
    <row r="1520" spans="1:16" x14ac:dyDescent="0.25">
      <c r="A1520" s="528"/>
      <c r="B1520" s="531"/>
      <c r="C1520" s="110">
        <v>27</v>
      </c>
      <c r="D1520" s="12"/>
      <c r="E1520" s="12"/>
      <c r="F1520" s="12"/>
      <c r="G1520" s="12"/>
      <c r="H1520" s="12"/>
      <c r="I1520" s="12"/>
      <c r="J1520" s="12"/>
      <c r="K1520" s="12"/>
      <c r="L1520" s="12"/>
      <c r="M1520" s="12"/>
      <c r="N1520" s="12"/>
      <c r="O1520" s="12"/>
      <c r="P1520" s="55">
        <f t="shared" si="72"/>
        <v>0</v>
      </c>
    </row>
    <row r="1521" spans="1:16" ht="30" x14ac:dyDescent="0.25">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x14ac:dyDescent="0.25">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x14ac:dyDescent="0.25">
      <c r="A1523" s="74">
        <v>4200</v>
      </c>
      <c r="B1523" s="534" t="s">
        <v>2370</v>
      </c>
      <c r="C1523" s="535"/>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x14ac:dyDescent="0.25">
      <c r="A1524" s="526">
        <v>421</v>
      </c>
      <c r="B1524" s="529" t="s">
        <v>2371</v>
      </c>
      <c r="C1524" s="110">
        <v>11</v>
      </c>
      <c r="D1524" s="12"/>
      <c r="E1524" s="12"/>
      <c r="F1524" s="12"/>
      <c r="G1524" s="12"/>
      <c r="H1524" s="12"/>
      <c r="I1524" s="12"/>
      <c r="J1524" s="12"/>
      <c r="K1524" s="12"/>
      <c r="L1524" s="12"/>
      <c r="M1524" s="12"/>
      <c r="N1524" s="12"/>
      <c r="O1524" s="12"/>
      <c r="P1524" s="55">
        <f>SUM(D1524:O1524)</f>
        <v>0</v>
      </c>
    </row>
    <row r="1525" spans="1:16" x14ac:dyDescent="0.25">
      <c r="A1525" s="527"/>
      <c r="B1525" s="530"/>
      <c r="C1525" s="110">
        <v>12</v>
      </c>
      <c r="D1525" s="12"/>
      <c r="E1525" s="12"/>
      <c r="F1525" s="12"/>
      <c r="G1525" s="12"/>
      <c r="H1525" s="12"/>
      <c r="I1525" s="12"/>
      <c r="J1525" s="12"/>
      <c r="K1525" s="12"/>
      <c r="L1525" s="12"/>
      <c r="M1525" s="12"/>
      <c r="N1525" s="12"/>
      <c r="O1525" s="12"/>
      <c r="P1525" s="55">
        <f t="shared" ref="P1525:P1537" si="74">SUM(D1525:O1525)</f>
        <v>0</v>
      </c>
    </row>
    <row r="1526" spans="1:16" x14ac:dyDescent="0.25">
      <c r="A1526" s="527"/>
      <c r="B1526" s="530"/>
      <c r="C1526" s="110">
        <v>13</v>
      </c>
      <c r="D1526" s="12"/>
      <c r="E1526" s="12"/>
      <c r="F1526" s="12"/>
      <c r="G1526" s="12"/>
      <c r="H1526" s="12"/>
      <c r="I1526" s="12"/>
      <c r="J1526" s="12"/>
      <c r="K1526" s="12"/>
      <c r="L1526" s="12"/>
      <c r="M1526" s="12"/>
      <c r="N1526" s="12"/>
      <c r="O1526" s="12"/>
      <c r="P1526" s="55">
        <f t="shared" si="74"/>
        <v>0</v>
      </c>
    </row>
    <row r="1527" spans="1:16" x14ac:dyDescent="0.25">
      <c r="A1527" s="527"/>
      <c r="B1527" s="530"/>
      <c r="C1527" s="110">
        <v>14</v>
      </c>
      <c r="D1527" s="12"/>
      <c r="E1527" s="12"/>
      <c r="F1527" s="12"/>
      <c r="G1527" s="12"/>
      <c r="H1527" s="12"/>
      <c r="I1527" s="12"/>
      <c r="J1527" s="12"/>
      <c r="K1527" s="12"/>
      <c r="L1527" s="12"/>
      <c r="M1527" s="12"/>
      <c r="N1527" s="12"/>
      <c r="O1527" s="12"/>
      <c r="P1527" s="55">
        <f t="shared" si="74"/>
        <v>0</v>
      </c>
    </row>
    <row r="1528" spans="1:16" x14ac:dyDescent="0.25">
      <c r="A1528" s="527"/>
      <c r="B1528" s="530"/>
      <c r="C1528" s="110">
        <v>15</v>
      </c>
      <c r="D1528" s="12"/>
      <c r="E1528" s="12"/>
      <c r="F1528" s="12"/>
      <c r="G1528" s="12"/>
      <c r="H1528" s="12"/>
      <c r="I1528" s="12"/>
      <c r="J1528" s="12"/>
      <c r="K1528" s="12"/>
      <c r="L1528" s="12"/>
      <c r="M1528" s="12"/>
      <c r="N1528" s="12"/>
      <c r="O1528" s="12"/>
      <c r="P1528" s="55">
        <f t="shared" si="74"/>
        <v>0</v>
      </c>
    </row>
    <row r="1529" spans="1:16" x14ac:dyDescent="0.25">
      <c r="A1529" s="527"/>
      <c r="B1529" s="530"/>
      <c r="C1529" s="110">
        <v>16</v>
      </c>
      <c r="D1529" s="12"/>
      <c r="E1529" s="12"/>
      <c r="F1529" s="12"/>
      <c r="G1529" s="12"/>
      <c r="H1529" s="12"/>
      <c r="I1529" s="12"/>
      <c r="J1529" s="12"/>
      <c r="K1529" s="12"/>
      <c r="L1529" s="12"/>
      <c r="M1529" s="12"/>
      <c r="N1529" s="12"/>
      <c r="O1529" s="12"/>
      <c r="P1529" s="55">
        <f t="shared" si="74"/>
        <v>0</v>
      </c>
    </row>
    <row r="1530" spans="1:16" x14ac:dyDescent="0.25">
      <c r="A1530" s="527"/>
      <c r="B1530" s="530"/>
      <c r="C1530" s="110">
        <v>17</v>
      </c>
      <c r="D1530" s="12"/>
      <c r="E1530" s="12"/>
      <c r="F1530" s="12"/>
      <c r="G1530" s="12"/>
      <c r="H1530" s="12"/>
      <c r="I1530" s="12"/>
      <c r="J1530" s="12"/>
      <c r="K1530" s="12"/>
      <c r="L1530" s="12"/>
      <c r="M1530" s="12"/>
      <c r="N1530" s="12"/>
      <c r="O1530" s="12"/>
      <c r="P1530" s="55">
        <f t="shared" si="74"/>
        <v>0</v>
      </c>
    </row>
    <row r="1531" spans="1:16" x14ac:dyDescent="0.25">
      <c r="A1531" s="527"/>
      <c r="B1531" s="530"/>
      <c r="C1531" s="110">
        <v>25</v>
      </c>
      <c r="D1531" s="12"/>
      <c r="E1531" s="12"/>
      <c r="F1531" s="12"/>
      <c r="G1531" s="12"/>
      <c r="H1531" s="12"/>
      <c r="I1531" s="12"/>
      <c r="J1531" s="12"/>
      <c r="K1531" s="12"/>
      <c r="L1531" s="12"/>
      <c r="M1531" s="12"/>
      <c r="N1531" s="12"/>
      <c r="O1531" s="12"/>
      <c r="P1531" s="55">
        <f t="shared" si="74"/>
        <v>0</v>
      </c>
    </row>
    <row r="1532" spans="1:16" x14ac:dyDescent="0.25">
      <c r="A1532" s="527"/>
      <c r="B1532" s="530"/>
      <c r="C1532" s="110">
        <v>26</v>
      </c>
      <c r="D1532" s="12"/>
      <c r="E1532" s="12"/>
      <c r="F1532" s="12"/>
      <c r="G1532" s="12"/>
      <c r="H1532" s="12"/>
      <c r="I1532" s="12"/>
      <c r="J1532" s="12"/>
      <c r="K1532" s="12"/>
      <c r="L1532" s="12"/>
      <c r="M1532" s="12"/>
      <c r="N1532" s="12"/>
      <c r="O1532" s="12"/>
      <c r="P1532" s="55">
        <f t="shared" si="74"/>
        <v>0</v>
      </c>
    </row>
    <row r="1533" spans="1:16" x14ac:dyDescent="0.25">
      <c r="A1533" s="528"/>
      <c r="B1533" s="531"/>
      <c r="C1533" s="110">
        <v>27</v>
      </c>
      <c r="D1533" s="12"/>
      <c r="E1533" s="12"/>
      <c r="F1533" s="12"/>
      <c r="G1533" s="12"/>
      <c r="H1533" s="12"/>
      <c r="I1533" s="12"/>
      <c r="J1533" s="12"/>
      <c r="K1533" s="12"/>
      <c r="L1533" s="12"/>
      <c r="M1533" s="12"/>
      <c r="N1533" s="12"/>
      <c r="O1533" s="12"/>
      <c r="P1533" s="55">
        <f t="shared" si="74"/>
        <v>0</v>
      </c>
    </row>
    <row r="1534" spans="1:16" ht="30" x14ac:dyDescent="0.25">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x14ac:dyDescent="0.25">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x14ac:dyDescent="0.25">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x14ac:dyDescent="0.25">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x14ac:dyDescent="0.25">
      <c r="A1538" s="74">
        <v>4300</v>
      </c>
      <c r="B1538" s="534" t="s">
        <v>2376</v>
      </c>
      <c r="C1538" s="535"/>
      <c r="D1538" s="72">
        <f>SUM(D1539:D1619)</f>
        <v>250000</v>
      </c>
      <c r="E1538" s="72">
        <f t="shared" ref="E1538:O1538" si="75">SUM(E1539:E1619)</f>
        <v>250000</v>
      </c>
      <c r="F1538" s="72">
        <f t="shared" si="75"/>
        <v>250000</v>
      </c>
      <c r="G1538" s="72">
        <f t="shared" si="75"/>
        <v>250000</v>
      </c>
      <c r="H1538" s="72">
        <f t="shared" si="75"/>
        <v>250000</v>
      </c>
      <c r="I1538" s="72">
        <f t="shared" si="75"/>
        <v>250000</v>
      </c>
      <c r="J1538" s="72">
        <f t="shared" si="75"/>
        <v>250000</v>
      </c>
      <c r="K1538" s="72">
        <f t="shared" si="75"/>
        <v>250000</v>
      </c>
      <c r="L1538" s="72">
        <f t="shared" si="75"/>
        <v>250000</v>
      </c>
      <c r="M1538" s="72">
        <f t="shared" si="75"/>
        <v>250000</v>
      </c>
      <c r="N1538" s="72">
        <f t="shared" si="75"/>
        <v>250000</v>
      </c>
      <c r="O1538" s="72">
        <f t="shared" si="75"/>
        <v>250000</v>
      </c>
      <c r="P1538" s="72">
        <f>SUM(P1539:P1619)</f>
        <v>3000000</v>
      </c>
    </row>
    <row r="1539" spans="1:16" x14ac:dyDescent="0.25">
      <c r="A1539" s="526">
        <v>431</v>
      </c>
      <c r="B1539" s="529" t="s">
        <v>2377</v>
      </c>
      <c r="C1539" s="110">
        <v>11</v>
      </c>
      <c r="D1539" s="66"/>
      <c r="E1539" s="12"/>
      <c r="F1539" s="12"/>
      <c r="G1539" s="12"/>
      <c r="H1539" s="12"/>
      <c r="I1539" s="12"/>
      <c r="J1539" s="12"/>
      <c r="K1539" s="12"/>
      <c r="L1539" s="12"/>
      <c r="M1539" s="12"/>
      <c r="N1539" s="12"/>
      <c r="O1539" s="12"/>
      <c r="P1539" s="55">
        <f t="shared" ref="P1539:P1618" si="76">SUM(D1539:O1539)</f>
        <v>0</v>
      </c>
    </row>
    <row r="1540" spans="1:16" x14ac:dyDescent="0.25">
      <c r="A1540" s="527"/>
      <c r="B1540" s="530"/>
      <c r="C1540" s="110">
        <v>12</v>
      </c>
      <c r="D1540" s="66"/>
      <c r="E1540" s="12"/>
      <c r="F1540" s="12"/>
      <c r="G1540" s="12"/>
      <c r="H1540" s="12"/>
      <c r="I1540" s="12"/>
      <c r="J1540" s="12"/>
      <c r="K1540" s="12"/>
      <c r="L1540" s="12"/>
      <c r="M1540" s="12"/>
      <c r="N1540" s="12"/>
      <c r="O1540" s="12"/>
      <c r="P1540" s="55">
        <f t="shared" si="76"/>
        <v>0</v>
      </c>
    </row>
    <row r="1541" spans="1:16" x14ac:dyDescent="0.25">
      <c r="A1541" s="527"/>
      <c r="B1541" s="530"/>
      <c r="C1541" s="110">
        <v>13</v>
      </c>
      <c r="D1541" s="66"/>
      <c r="E1541" s="12"/>
      <c r="F1541" s="12"/>
      <c r="G1541" s="12"/>
      <c r="H1541" s="12"/>
      <c r="I1541" s="12"/>
      <c r="J1541" s="12"/>
      <c r="K1541" s="12"/>
      <c r="L1541" s="12"/>
      <c r="M1541" s="12"/>
      <c r="N1541" s="12"/>
      <c r="O1541" s="12"/>
      <c r="P1541" s="55">
        <f t="shared" si="76"/>
        <v>0</v>
      </c>
    </row>
    <row r="1542" spans="1:16" x14ac:dyDescent="0.25">
      <c r="A1542" s="527"/>
      <c r="B1542" s="530"/>
      <c r="C1542" s="110">
        <v>14</v>
      </c>
      <c r="D1542" s="66"/>
      <c r="E1542" s="12"/>
      <c r="F1542" s="12"/>
      <c r="G1542" s="12"/>
      <c r="H1542" s="12"/>
      <c r="I1542" s="12"/>
      <c r="J1542" s="12"/>
      <c r="K1542" s="12"/>
      <c r="L1542" s="12"/>
      <c r="M1542" s="12"/>
      <c r="N1542" s="12"/>
      <c r="O1542" s="12"/>
      <c r="P1542" s="55">
        <f t="shared" si="76"/>
        <v>0</v>
      </c>
    </row>
    <row r="1543" spans="1:16" x14ac:dyDescent="0.25">
      <c r="A1543" s="527"/>
      <c r="B1543" s="530"/>
      <c r="C1543" s="110">
        <v>15</v>
      </c>
      <c r="D1543" s="66"/>
      <c r="E1543" s="12"/>
      <c r="F1543" s="12"/>
      <c r="G1543" s="12"/>
      <c r="H1543" s="12"/>
      <c r="I1543" s="12"/>
      <c r="J1543" s="12"/>
      <c r="K1543" s="12"/>
      <c r="L1543" s="12"/>
      <c r="M1543" s="12"/>
      <c r="N1543" s="12"/>
      <c r="O1543" s="12"/>
      <c r="P1543" s="55">
        <f t="shared" si="76"/>
        <v>0</v>
      </c>
    </row>
    <row r="1544" spans="1:16" x14ac:dyDescent="0.25">
      <c r="A1544" s="527"/>
      <c r="B1544" s="530"/>
      <c r="C1544" s="110">
        <v>16</v>
      </c>
      <c r="D1544" s="66"/>
      <c r="E1544" s="12"/>
      <c r="F1544" s="12"/>
      <c r="G1544" s="12"/>
      <c r="H1544" s="12"/>
      <c r="I1544" s="12"/>
      <c r="J1544" s="12"/>
      <c r="K1544" s="12"/>
      <c r="L1544" s="12"/>
      <c r="M1544" s="12"/>
      <c r="N1544" s="12"/>
      <c r="O1544" s="12"/>
      <c r="P1544" s="55">
        <f t="shared" si="76"/>
        <v>0</v>
      </c>
    </row>
    <row r="1545" spans="1:16" x14ac:dyDescent="0.25">
      <c r="A1545" s="527"/>
      <c r="B1545" s="530"/>
      <c r="C1545" s="110">
        <v>17</v>
      </c>
      <c r="D1545" s="66"/>
      <c r="E1545" s="12"/>
      <c r="F1545" s="12"/>
      <c r="G1545" s="12"/>
      <c r="H1545" s="12"/>
      <c r="I1545" s="12"/>
      <c r="J1545" s="12"/>
      <c r="K1545" s="12"/>
      <c r="L1545" s="12"/>
      <c r="M1545" s="12"/>
      <c r="N1545" s="12"/>
      <c r="O1545" s="12"/>
      <c r="P1545" s="55">
        <f t="shared" si="76"/>
        <v>0</v>
      </c>
    </row>
    <row r="1546" spans="1:16" x14ac:dyDescent="0.25">
      <c r="A1546" s="527"/>
      <c r="B1546" s="530"/>
      <c r="C1546" s="110">
        <v>25</v>
      </c>
      <c r="D1546" s="66"/>
      <c r="E1546" s="12"/>
      <c r="F1546" s="12"/>
      <c r="G1546" s="12"/>
      <c r="H1546" s="12"/>
      <c r="I1546" s="12"/>
      <c r="J1546" s="12"/>
      <c r="K1546" s="12"/>
      <c r="L1546" s="12"/>
      <c r="M1546" s="12"/>
      <c r="N1546" s="12"/>
      <c r="O1546" s="12"/>
      <c r="P1546" s="55">
        <f t="shared" si="76"/>
        <v>0</v>
      </c>
    </row>
    <row r="1547" spans="1:16" x14ac:dyDescent="0.25">
      <c r="A1547" s="527"/>
      <c r="B1547" s="530"/>
      <c r="C1547" s="110">
        <v>26</v>
      </c>
      <c r="D1547" s="66"/>
      <c r="E1547" s="12"/>
      <c r="F1547" s="12"/>
      <c r="G1547" s="12"/>
      <c r="H1547" s="12"/>
      <c r="I1547" s="12"/>
      <c r="J1547" s="12"/>
      <c r="K1547" s="12"/>
      <c r="L1547" s="12"/>
      <c r="M1547" s="12"/>
      <c r="N1547" s="12"/>
      <c r="O1547" s="12"/>
      <c r="P1547" s="55">
        <f t="shared" si="76"/>
        <v>0</v>
      </c>
    </row>
    <row r="1548" spans="1:16" x14ac:dyDescent="0.25">
      <c r="A1548" s="528"/>
      <c r="B1548" s="531"/>
      <c r="C1548" s="110">
        <v>27</v>
      </c>
      <c r="D1548" s="66"/>
      <c r="E1548" s="12"/>
      <c r="F1548" s="12"/>
      <c r="G1548" s="12"/>
      <c r="H1548" s="12"/>
      <c r="I1548" s="12"/>
      <c r="J1548" s="12"/>
      <c r="K1548" s="12"/>
      <c r="L1548" s="12"/>
      <c r="M1548" s="12"/>
      <c r="N1548" s="12"/>
      <c r="O1548" s="12"/>
      <c r="P1548" s="55">
        <f t="shared" si="76"/>
        <v>0</v>
      </c>
    </row>
    <row r="1549" spans="1:16" x14ac:dyDescent="0.25">
      <c r="A1549" s="526">
        <v>432</v>
      </c>
      <c r="B1549" s="529" t="s">
        <v>2378</v>
      </c>
      <c r="C1549" s="110">
        <v>11</v>
      </c>
      <c r="D1549" s="66"/>
      <c r="E1549" s="12"/>
      <c r="F1549" s="12"/>
      <c r="G1549" s="12"/>
      <c r="H1549" s="12"/>
      <c r="I1549" s="12"/>
      <c r="J1549" s="12"/>
      <c r="K1549" s="12"/>
      <c r="L1549" s="12"/>
      <c r="M1549" s="12"/>
      <c r="N1549" s="12"/>
      <c r="O1549" s="12"/>
      <c r="P1549" s="55">
        <f t="shared" si="76"/>
        <v>0</v>
      </c>
    </row>
    <row r="1550" spans="1:16" x14ac:dyDescent="0.25">
      <c r="A1550" s="527"/>
      <c r="B1550" s="530"/>
      <c r="C1550" s="110">
        <v>12</v>
      </c>
      <c r="D1550" s="66"/>
      <c r="E1550" s="12"/>
      <c r="F1550" s="12"/>
      <c r="G1550" s="12"/>
      <c r="H1550" s="12"/>
      <c r="I1550" s="12"/>
      <c r="J1550" s="12"/>
      <c r="K1550" s="12"/>
      <c r="L1550" s="12"/>
      <c r="M1550" s="12"/>
      <c r="N1550" s="12"/>
      <c r="O1550" s="12"/>
      <c r="P1550" s="55">
        <f t="shared" si="76"/>
        <v>0</v>
      </c>
    </row>
    <row r="1551" spans="1:16" x14ac:dyDescent="0.25">
      <c r="A1551" s="527"/>
      <c r="B1551" s="530"/>
      <c r="C1551" s="110">
        <v>13</v>
      </c>
      <c r="D1551" s="66"/>
      <c r="E1551" s="12"/>
      <c r="F1551" s="12"/>
      <c r="G1551" s="12"/>
      <c r="H1551" s="12"/>
      <c r="I1551" s="12"/>
      <c r="J1551" s="12"/>
      <c r="K1551" s="12"/>
      <c r="L1551" s="12"/>
      <c r="M1551" s="12"/>
      <c r="N1551" s="12"/>
      <c r="O1551" s="12"/>
      <c r="P1551" s="55">
        <f t="shared" si="76"/>
        <v>0</v>
      </c>
    </row>
    <row r="1552" spans="1:16" x14ac:dyDescent="0.25">
      <c r="A1552" s="527"/>
      <c r="B1552" s="530"/>
      <c r="C1552" s="110">
        <v>14</v>
      </c>
      <c r="D1552" s="66"/>
      <c r="E1552" s="12"/>
      <c r="F1552" s="12"/>
      <c r="G1552" s="12"/>
      <c r="H1552" s="12"/>
      <c r="I1552" s="12"/>
      <c r="J1552" s="12"/>
      <c r="K1552" s="12"/>
      <c r="L1552" s="12"/>
      <c r="M1552" s="12"/>
      <c r="N1552" s="12"/>
      <c r="O1552" s="12"/>
      <c r="P1552" s="55">
        <f t="shared" si="76"/>
        <v>0</v>
      </c>
    </row>
    <row r="1553" spans="1:16" x14ac:dyDescent="0.25">
      <c r="A1553" s="527"/>
      <c r="B1553" s="530"/>
      <c r="C1553" s="110">
        <v>15</v>
      </c>
      <c r="D1553" s="66"/>
      <c r="E1553" s="12"/>
      <c r="F1553" s="12"/>
      <c r="G1553" s="12"/>
      <c r="H1553" s="12"/>
      <c r="I1553" s="12"/>
      <c r="J1553" s="12"/>
      <c r="K1553" s="12"/>
      <c r="L1553" s="12"/>
      <c r="M1553" s="12"/>
      <c r="N1553" s="12"/>
      <c r="O1553" s="12"/>
      <c r="P1553" s="55">
        <f t="shared" si="76"/>
        <v>0</v>
      </c>
    </row>
    <row r="1554" spans="1:16" x14ac:dyDescent="0.25">
      <c r="A1554" s="527"/>
      <c r="B1554" s="530"/>
      <c r="C1554" s="110">
        <v>16</v>
      </c>
      <c r="D1554" s="66"/>
      <c r="E1554" s="12"/>
      <c r="F1554" s="12"/>
      <c r="G1554" s="12"/>
      <c r="H1554" s="12"/>
      <c r="I1554" s="12"/>
      <c r="J1554" s="12"/>
      <c r="K1554" s="12"/>
      <c r="L1554" s="12"/>
      <c r="M1554" s="12"/>
      <c r="N1554" s="12"/>
      <c r="O1554" s="12"/>
      <c r="P1554" s="55">
        <f t="shared" si="76"/>
        <v>0</v>
      </c>
    </row>
    <row r="1555" spans="1:16" x14ac:dyDescent="0.25">
      <c r="A1555" s="527"/>
      <c r="B1555" s="530"/>
      <c r="C1555" s="110">
        <v>17</v>
      </c>
      <c r="D1555" s="66"/>
      <c r="E1555" s="12"/>
      <c r="F1555" s="12"/>
      <c r="G1555" s="12"/>
      <c r="H1555" s="12"/>
      <c r="I1555" s="12"/>
      <c r="J1555" s="12"/>
      <c r="K1555" s="12"/>
      <c r="L1555" s="12"/>
      <c r="M1555" s="12"/>
      <c r="N1555" s="12"/>
      <c r="O1555" s="12"/>
      <c r="P1555" s="55">
        <f t="shared" si="76"/>
        <v>0</v>
      </c>
    </row>
    <row r="1556" spans="1:16" x14ac:dyDescent="0.25">
      <c r="A1556" s="527"/>
      <c r="B1556" s="530"/>
      <c r="C1556" s="110">
        <v>25</v>
      </c>
      <c r="D1556" s="66"/>
      <c r="E1556" s="12"/>
      <c r="F1556" s="12"/>
      <c r="G1556" s="12"/>
      <c r="H1556" s="12"/>
      <c r="I1556" s="12"/>
      <c r="J1556" s="12"/>
      <c r="K1556" s="12"/>
      <c r="L1556" s="12"/>
      <c r="M1556" s="12"/>
      <c r="N1556" s="12"/>
      <c r="O1556" s="12"/>
      <c r="P1556" s="55">
        <f t="shared" si="76"/>
        <v>0</v>
      </c>
    </row>
    <row r="1557" spans="1:16" x14ac:dyDescent="0.25">
      <c r="A1557" s="527"/>
      <c r="B1557" s="530"/>
      <c r="C1557" s="110">
        <v>26</v>
      </c>
      <c r="D1557" s="66"/>
      <c r="E1557" s="12"/>
      <c r="F1557" s="12"/>
      <c r="G1557" s="12"/>
      <c r="H1557" s="12"/>
      <c r="I1557" s="12"/>
      <c r="J1557" s="12"/>
      <c r="K1557" s="12"/>
      <c r="L1557" s="12"/>
      <c r="M1557" s="12"/>
      <c r="N1557" s="12"/>
      <c r="O1557" s="12"/>
      <c r="P1557" s="55">
        <f t="shared" si="76"/>
        <v>0</v>
      </c>
    </row>
    <row r="1558" spans="1:16" x14ac:dyDescent="0.25">
      <c r="A1558" s="528"/>
      <c r="B1558" s="531"/>
      <c r="C1558" s="110">
        <v>27</v>
      </c>
      <c r="D1558" s="66"/>
      <c r="E1558" s="12"/>
      <c r="F1558" s="12"/>
      <c r="G1558" s="12"/>
      <c r="H1558" s="12"/>
      <c r="I1558" s="12"/>
      <c r="J1558" s="12"/>
      <c r="K1558" s="12"/>
      <c r="L1558" s="12"/>
      <c r="M1558" s="12"/>
      <c r="N1558" s="12"/>
      <c r="O1558" s="12"/>
      <c r="P1558" s="55">
        <f t="shared" si="76"/>
        <v>0</v>
      </c>
    </row>
    <row r="1559" spans="1:16" x14ac:dyDescent="0.25">
      <c r="A1559" s="526">
        <v>433</v>
      </c>
      <c r="B1559" s="529" t="s">
        <v>2379</v>
      </c>
      <c r="C1559" s="110">
        <v>11</v>
      </c>
      <c r="D1559" s="66"/>
      <c r="E1559" s="12"/>
      <c r="F1559" s="12"/>
      <c r="G1559" s="12"/>
      <c r="H1559" s="12"/>
      <c r="I1559" s="12"/>
      <c r="J1559" s="12"/>
      <c r="K1559" s="12"/>
      <c r="L1559" s="12"/>
      <c r="M1559" s="12"/>
      <c r="N1559" s="12"/>
      <c r="O1559" s="12"/>
      <c r="P1559" s="55">
        <f t="shared" si="76"/>
        <v>0</v>
      </c>
    </row>
    <row r="1560" spans="1:16" x14ac:dyDescent="0.25">
      <c r="A1560" s="527"/>
      <c r="B1560" s="530"/>
      <c r="C1560" s="110">
        <v>12</v>
      </c>
      <c r="D1560" s="66"/>
      <c r="E1560" s="12"/>
      <c r="F1560" s="12"/>
      <c r="G1560" s="12"/>
      <c r="H1560" s="12"/>
      <c r="I1560" s="12"/>
      <c r="J1560" s="12"/>
      <c r="K1560" s="12"/>
      <c r="L1560" s="12"/>
      <c r="M1560" s="12"/>
      <c r="N1560" s="12"/>
      <c r="O1560" s="12"/>
      <c r="P1560" s="55">
        <f t="shared" si="76"/>
        <v>0</v>
      </c>
    </row>
    <row r="1561" spans="1:16" x14ac:dyDescent="0.25">
      <c r="A1561" s="527"/>
      <c r="B1561" s="530"/>
      <c r="C1561" s="110">
        <v>13</v>
      </c>
      <c r="D1561" s="66"/>
      <c r="E1561" s="12"/>
      <c r="F1561" s="12"/>
      <c r="G1561" s="12"/>
      <c r="H1561" s="12"/>
      <c r="I1561" s="12"/>
      <c r="J1561" s="12"/>
      <c r="K1561" s="12"/>
      <c r="L1561" s="12"/>
      <c r="M1561" s="12"/>
      <c r="N1561" s="12"/>
      <c r="O1561" s="12"/>
      <c r="P1561" s="55">
        <f t="shared" si="76"/>
        <v>0</v>
      </c>
    </row>
    <row r="1562" spans="1:16" x14ac:dyDescent="0.25">
      <c r="A1562" s="527"/>
      <c r="B1562" s="530"/>
      <c r="C1562" s="110">
        <v>14</v>
      </c>
      <c r="D1562" s="66"/>
      <c r="E1562" s="12"/>
      <c r="F1562" s="12"/>
      <c r="G1562" s="12"/>
      <c r="H1562" s="12"/>
      <c r="I1562" s="12"/>
      <c r="J1562" s="12"/>
      <c r="K1562" s="12"/>
      <c r="L1562" s="12"/>
      <c r="M1562" s="12"/>
      <c r="N1562" s="12"/>
      <c r="O1562" s="12"/>
      <c r="P1562" s="55">
        <f t="shared" si="76"/>
        <v>0</v>
      </c>
    </row>
    <row r="1563" spans="1:16" x14ac:dyDescent="0.25">
      <c r="A1563" s="527"/>
      <c r="B1563" s="530"/>
      <c r="C1563" s="110">
        <v>15</v>
      </c>
      <c r="D1563" s="66"/>
      <c r="E1563" s="12"/>
      <c r="F1563" s="12"/>
      <c r="G1563" s="12"/>
      <c r="H1563" s="12"/>
      <c r="I1563" s="12"/>
      <c r="J1563" s="12"/>
      <c r="K1563" s="12"/>
      <c r="L1563" s="12"/>
      <c r="M1563" s="12"/>
      <c r="N1563" s="12"/>
      <c r="O1563" s="12"/>
      <c r="P1563" s="55">
        <f t="shared" si="76"/>
        <v>0</v>
      </c>
    </row>
    <row r="1564" spans="1:16" x14ac:dyDescent="0.25">
      <c r="A1564" s="527"/>
      <c r="B1564" s="530"/>
      <c r="C1564" s="110">
        <v>16</v>
      </c>
      <c r="D1564" s="66"/>
      <c r="E1564" s="12"/>
      <c r="F1564" s="12"/>
      <c r="G1564" s="12"/>
      <c r="H1564" s="12"/>
      <c r="I1564" s="12"/>
      <c r="J1564" s="12"/>
      <c r="K1564" s="12"/>
      <c r="L1564" s="12"/>
      <c r="M1564" s="12"/>
      <c r="N1564" s="12"/>
      <c r="O1564" s="12"/>
      <c r="P1564" s="55">
        <f t="shared" si="76"/>
        <v>0</v>
      </c>
    </row>
    <row r="1565" spans="1:16" x14ac:dyDescent="0.25">
      <c r="A1565" s="527"/>
      <c r="B1565" s="530"/>
      <c r="C1565" s="110">
        <v>17</v>
      </c>
      <c r="D1565" s="66"/>
      <c r="E1565" s="12"/>
      <c r="F1565" s="12"/>
      <c r="G1565" s="12"/>
      <c r="H1565" s="12"/>
      <c r="I1565" s="12"/>
      <c r="J1565" s="12"/>
      <c r="K1565" s="12"/>
      <c r="L1565" s="12"/>
      <c r="M1565" s="12"/>
      <c r="N1565" s="12"/>
      <c r="O1565" s="12"/>
      <c r="P1565" s="55">
        <f t="shared" si="76"/>
        <v>0</v>
      </c>
    </row>
    <row r="1566" spans="1:16" x14ac:dyDescent="0.25">
      <c r="A1566" s="527"/>
      <c r="B1566" s="530"/>
      <c r="C1566" s="110">
        <v>25</v>
      </c>
      <c r="D1566" s="66"/>
      <c r="E1566" s="12"/>
      <c r="F1566" s="12"/>
      <c r="G1566" s="12"/>
      <c r="H1566" s="12"/>
      <c r="I1566" s="12"/>
      <c r="J1566" s="12"/>
      <c r="K1566" s="12"/>
      <c r="L1566" s="12"/>
      <c r="M1566" s="12"/>
      <c r="N1566" s="12"/>
      <c r="O1566" s="12"/>
      <c r="P1566" s="55">
        <f t="shared" si="76"/>
        <v>0</v>
      </c>
    </row>
    <row r="1567" spans="1:16" x14ac:dyDescent="0.25">
      <c r="A1567" s="527"/>
      <c r="B1567" s="530"/>
      <c r="C1567" s="110">
        <v>26</v>
      </c>
      <c r="D1567" s="66"/>
      <c r="E1567" s="12"/>
      <c r="F1567" s="12"/>
      <c r="G1567" s="12"/>
      <c r="H1567" s="12"/>
      <c r="I1567" s="12"/>
      <c r="J1567" s="12"/>
      <c r="K1567" s="12"/>
      <c r="L1567" s="12"/>
      <c r="M1567" s="12"/>
      <c r="N1567" s="12"/>
      <c r="O1567" s="12"/>
      <c r="P1567" s="55">
        <f t="shared" si="76"/>
        <v>0</v>
      </c>
    </row>
    <row r="1568" spans="1:16" x14ac:dyDescent="0.25">
      <c r="A1568" s="528"/>
      <c r="B1568" s="531"/>
      <c r="C1568" s="110">
        <v>27</v>
      </c>
      <c r="D1568" s="66"/>
      <c r="E1568" s="12"/>
      <c r="F1568" s="12"/>
      <c r="G1568" s="12"/>
      <c r="H1568" s="12"/>
      <c r="I1568" s="12"/>
      <c r="J1568" s="12"/>
      <c r="K1568" s="12"/>
      <c r="L1568" s="12"/>
      <c r="M1568" s="12"/>
      <c r="N1568" s="12"/>
      <c r="O1568" s="12"/>
      <c r="P1568" s="55">
        <f t="shared" si="76"/>
        <v>0</v>
      </c>
    </row>
    <row r="1569" spans="1:16" x14ac:dyDescent="0.25">
      <c r="A1569" s="526">
        <v>434</v>
      </c>
      <c r="B1569" s="529" t="s">
        <v>2380</v>
      </c>
      <c r="C1569" s="110">
        <v>11</v>
      </c>
      <c r="D1569" s="66"/>
      <c r="E1569" s="12"/>
      <c r="F1569" s="12"/>
      <c r="G1569" s="12"/>
      <c r="H1569" s="12"/>
      <c r="I1569" s="12"/>
      <c r="J1569" s="12"/>
      <c r="K1569" s="12"/>
      <c r="L1569" s="12"/>
      <c r="M1569" s="12"/>
      <c r="N1569" s="12"/>
      <c r="O1569" s="12"/>
      <c r="P1569" s="55">
        <f t="shared" si="76"/>
        <v>0</v>
      </c>
    </row>
    <row r="1570" spans="1:16" x14ac:dyDescent="0.25">
      <c r="A1570" s="527"/>
      <c r="B1570" s="530"/>
      <c r="C1570" s="110">
        <v>12</v>
      </c>
      <c r="D1570" s="66"/>
      <c r="E1570" s="12"/>
      <c r="F1570" s="12"/>
      <c r="G1570" s="12"/>
      <c r="H1570" s="12"/>
      <c r="I1570" s="12"/>
      <c r="J1570" s="12"/>
      <c r="K1570" s="12"/>
      <c r="L1570" s="12"/>
      <c r="M1570" s="12"/>
      <c r="N1570" s="12"/>
      <c r="O1570" s="12"/>
      <c r="P1570" s="55">
        <f t="shared" si="76"/>
        <v>0</v>
      </c>
    </row>
    <row r="1571" spans="1:16" x14ac:dyDescent="0.25">
      <c r="A1571" s="527"/>
      <c r="B1571" s="530"/>
      <c r="C1571" s="110">
        <v>13</v>
      </c>
      <c r="D1571" s="66"/>
      <c r="E1571" s="12"/>
      <c r="F1571" s="12"/>
      <c r="G1571" s="12"/>
      <c r="H1571" s="12"/>
      <c r="I1571" s="12"/>
      <c r="J1571" s="12"/>
      <c r="K1571" s="12"/>
      <c r="L1571" s="12"/>
      <c r="M1571" s="12"/>
      <c r="N1571" s="12"/>
      <c r="O1571" s="12"/>
      <c r="P1571" s="55">
        <f t="shared" si="76"/>
        <v>0</v>
      </c>
    </row>
    <row r="1572" spans="1:16" x14ac:dyDescent="0.25">
      <c r="A1572" s="527"/>
      <c r="B1572" s="530"/>
      <c r="C1572" s="110">
        <v>14</v>
      </c>
      <c r="D1572" s="66"/>
      <c r="E1572" s="12"/>
      <c r="F1572" s="12"/>
      <c r="G1572" s="12"/>
      <c r="H1572" s="12"/>
      <c r="I1572" s="12"/>
      <c r="J1572" s="12"/>
      <c r="K1572" s="12"/>
      <c r="L1572" s="12"/>
      <c r="M1572" s="12"/>
      <c r="N1572" s="12"/>
      <c r="O1572" s="12"/>
      <c r="P1572" s="55">
        <f t="shared" si="76"/>
        <v>0</v>
      </c>
    </row>
    <row r="1573" spans="1:16" x14ac:dyDescent="0.25">
      <c r="A1573" s="527"/>
      <c r="B1573" s="530"/>
      <c r="C1573" s="110">
        <v>15</v>
      </c>
      <c r="D1573" s="66"/>
      <c r="E1573" s="12"/>
      <c r="F1573" s="12"/>
      <c r="G1573" s="12"/>
      <c r="H1573" s="12"/>
      <c r="I1573" s="12"/>
      <c r="J1573" s="12"/>
      <c r="K1573" s="12"/>
      <c r="L1573" s="12"/>
      <c r="M1573" s="12"/>
      <c r="N1573" s="12"/>
      <c r="O1573" s="12"/>
      <c r="P1573" s="55">
        <f t="shared" si="76"/>
        <v>0</v>
      </c>
    </row>
    <row r="1574" spans="1:16" x14ac:dyDescent="0.25">
      <c r="A1574" s="527"/>
      <c r="B1574" s="530"/>
      <c r="C1574" s="110">
        <v>16</v>
      </c>
      <c r="D1574" s="66"/>
      <c r="E1574" s="12"/>
      <c r="F1574" s="12"/>
      <c r="G1574" s="12"/>
      <c r="H1574" s="12"/>
      <c r="I1574" s="12"/>
      <c r="J1574" s="12"/>
      <c r="K1574" s="12"/>
      <c r="L1574" s="12"/>
      <c r="M1574" s="12"/>
      <c r="N1574" s="12"/>
      <c r="O1574" s="12"/>
      <c r="P1574" s="55">
        <f t="shared" si="76"/>
        <v>0</v>
      </c>
    </row>
    <row r="1575" spans="1:16" x14ac:dyDescent="0.25">
      <c r="A1575" s="527"/>
      <c r="B1575" s="530"/>
      <c r="C1575" s="110">
        <v>17</v>
      </c>
      <c r="D1575" s="66"/>
      <c r="E1575" s="12"/>
      <c r="F1575" s="12"/>
      <c r="G1575" s="12"/>
      <c r="H1575" s="12"/>
      <c r="I1575" s="12"/>
      <c r="J1575" s="12"/>
      <c r="K1575" s="12"/>
      <c r="L1575" s="12"/>
      <c r="M1575" s="12"/>
      <c r="N1575" s="12"/>
      <c r="O1575" s="12"/>
      <c r="P1575" s="55">
        <f t="shared" si="76"/>
        <v>0</v>
      </c>
    </row>
    <row r="1576" spans="1:16" x14ac:dyDescent="0.25">
      <c r="A1576" s="527"/>
      <c r="B1576" s="530"/>
      <c r="C1576" s="110">
        <v>25</v>
      </c>
      <c r="D1576" s="66"/>
      <c r="E1576" s="12"/>
      <c r="F1576" s="12"/>
      <c r="G1576" s="12"/>
      <c r="H1576" s="12"/>
      <c r="I1576" s="12"/>
      <c r="J1576" s="12"/>
      <c r="K1576" s="12"/>
      <c r="L1576" s="12"/>
      <c r="M1576" s="12"/>
      <c r="N1576" s="12"/>
      <c r="O1576" s="12"/>
      <c r="P1576" s="55">
        <f t="shared" si="76"/>
        <v>0</v>
      </c>
    </row>
    <row r="1577" spans="1:16" x14ac:dyDescent="0.25">
      <c r="A1577" s="527"/>
      <c r="B1577" s="530"/>
      <c r="C1577" s="110">
        <v>26</v>
      </c>
      <c r="D1577" s="66"/>
      <c r="E1577" s="12"/>
      <c r="F1577" s="12"/>
      <c r="G1577" s="12"/>
      <c r="H1577" s="12"/>
      <c r="I1577" s="12"/>
      <c r="J1577" s="12"/>
      <c r="K1577" s="12"/>
      <c r="L1577" s="12"/>
      <c r="M1577" s="12"/>
      <c r="N1577" s="12"/>
      <c r="O1577" s="12"/>
      <c r="P1577" s="55">
        <f t="shared" si="76"/>
        <v>0</v>
      </c>
    </row>
    <row r="1578" spans="1:16" x14ac:dyDescent="0.25">
      <c r="A1578" s="528"/>
      <c r="B1578" s="531"/>
      <c r="C1578" s="110">
        <v>27</v>
      </c>
      <c r="D1578" s="66"/>
      <c r="E1578" s="12"/>
      <c r="F1578" s="12"/>
      <c r="G1578" s="12"/>
      <c r="H1578" s="12"/>
      <c r="I1578" s="12"/>
      <c r="J1578" s="12"/>
      <c r="K1578" s="12"/>
      <c r="L1578" s="12"/>
      <c r="M1578" s="12"/>
      <c r="N1578" s="12"/>
      <c r="O1578" s="12"/>
      <c r="P1578" s="55">
        <f t="shared" si="76"/>
        <v>0</v>
      </c>
    </row>
    <row r="1579" spans="1:16" x14ac:dyDescent="0.25">
      <c r="A1579" s="526">
        <v>435</v>
      </c>
      <c r="B1579" s="529" t="s">
        <v>2381</v>
      </c>
      <c r="C1579" s="110">
        <v>11</v>
      </c>
      <c r="D1579" s="66"/>
      <c r="E1579" s="12"/>
      <c r="F1579" s="12"/>
      <c r="G1579" s="12"/>
      <c r="H1579" s="12"/>
      <c r="I1579" s="12"/>
      <c r="J1579" s="12"/>
      <c r="K1579" s="12"/>
      <c r="L1579" s="12"/>
      <c r="M1579" s="12"/>
      <c r="N1579" s="12"/>
      <c r="O1579" s="12"/>
      <c r="P1579" s="55">
        <f t="shared" si="76"/>
        <v>0</v>
      </c>
    </row>
    <row r="1580" spans="1:16" x14ac:dyDescent="0.25">
      <c r="A1580" s="527"/>
      <c r="B1580" s="530"/>
      <c r="C1580" s="110">
        <v>12</v>
      </c>
      <c r="D1580" s="66"/>
      <c r="E1580" s="12"/>
      <c r="F1580" s="12"/>
      <c r="G1580" s="12"/>
      <c r="H1580" s="12"/>
      <c r="I1580" s="12"/>
      <c r="J1580" s="12"/>
      <c r="K1580" s="12"/>
      <c r="L1580" s="12"/>
      <c r="M1580" s="12"/>
      <c r="N1580" s="12"/>
      <c r="O1580" s="12"/>
      <c r="P1580" s="55">
        <f t="shared" si="76"/>
        <v>0</v>
      </c>
    </row>
    <row r="1581" spans="1:16" x14ac:dyDescent="0.25">
      <c r="A1581" s="527"/>
      <c r="B1581" s="530"/>
      <c r="C1581" s="110">
        <v>13</v>
      </c>
      <c r="D1581" s="66"/>
      <c r="E1581" s="12"/>
      <c r="F1581" s="12"/>
      <c r="G1581" s="12"/>
      <c r="H1581" s="12"/>
      <c r="I1581" s="12"/>
      <c r="J1581" s="12"/>
      <c r="K1581" s="12"/>
      <c r="L1581" s="12"/>
      <c r="M1581" s="12"/>
      <c r="N1581" s="12"/>
      <c r="O1581" s="12"/>
      <c r="P1581" s="55">
        <f t="shared" si="76"/>
        <v>0</v>
      </c>
    </row>
    <row r="1582" spans="1:16" x14ac:dyDescent="0.25">
      <c r="A1582" s="527"/>
      <c r="B1582" s="530"/>
      <c r="C1582" s="110">
        <v>14</v>
      </c>
      <c r="D1582" s="66"/>
      <c r="E1582" s="12"/>
      <c r="F1582" s="12"/>
      <c r="G1582" s="12"/>
      <c r="H1582" s="12"/>
      <c r="I1582" s="12"/>
      <c r="J1582" s="12"/>
      <c r="K1582" s="12"/>
      <c r="L1582" s="12"/>
      <c r="M1582" s="12"/>
      <c r="N1582" s="12"/>
      <c r="O1582" s="12"/>
      <c r="P1582" s="55">
        <f t="shared" si="76"/>
        <v>0</v>
      </c>
    </row>
    <row r="1583" spans="1:16" x14ac:dyDescent="0.25">
      <c r="A1583" s="527"/>
      <c r="B1583" s="530"/>
      <c r="C1583" s="110">
        <v>15</v>
      </c>
      <c r="D1583" s="66"/>
      <c r="E1583" s="12"/>
      <c r="F1583" s="12"/>
      <c r="G1583" s="12"/>
      <c r="H1583" s="12"/>
      <c r="I1583" s="12"/>
      <c r="J1583" s="12"/>
      <c r="K1583" s="12"/>
      <c r="L1583" s="12"/>
      <c r="M1583" s="12"/>
      <c r="N1583" s="12"/>
      <c r="O1583" s="12"/>
      <c r="P1583" s="55">
        <f t="shared" si="76"/>
        <v>0</v>
      </c>
    </row>
    <row r="1584" spans="1:16" x14ac:dyDescent="0.25">
      <c r="A1584" s="527"/>
      <c r="B1584" s="530"/>
      <c r="C1584" s="110">
        <v>16</v>
      </c>
      <c r="D1584" s="66"/>
      <c r="E1584" s="12"/>
      <c r="F1584" s="12"/>
      <c r="G1584" s="12"/>
      <c r="H1584" s="12"/>
      <c r="I1584" s="12"/>
      <c r="J1584" s="12"/>
      <c r="K1584" s="12"/>
      <c r="L1584" s="12"/>
      <c r="M1584" s="12"/>
      <c r="N1584" s="12"/>
      <c r="O1584" s="12"/>
      <c r="P1584" s="55">
        <f t="shared" si="76"/>
        <v>0</v>
      </c>
    </row>
    <row r="1585" spans="1:16" x14ac:dyDescent="0.25">
      <c r="A1585" s="527"/>
      <c r="B1585" s="530"/>
      <c r="C1585" s="110">
        <v>17</v>
      </c>
      <c r="D1585" s="66"/>
      <c r="E1585" s="12"/>
      <c r="F1585" s="12"/>
      <c r="G1585" s="12"/>
      <c r="H1585" s="12"/>
      <c r="I1585" s="12"/>
      <c r="J1585" s="12"/>
      <c r="K1585" s="12"/>
      <c r="L1585" s="12"/>
      <c r="M1585" s="12"/>
      <c r="N1585" s="12"/>
      <c r="O1585" s="12"/>
      <c r="P1585" s="55">
        <f t="shared" si="76"/>
        <v>0</v>
      </c>
    </row>
    <row r="1586" spans="1:16" x14ac:dyDescent="0.25">
      <c r="A1586" s="527"/>
      <c r="B1586" s="530"/>
      <c r="C1586" s="110">
        <v>25</v>
      </c>
      <c r="D1586" s="66"/>
      <c r="E1586" s="12"/>
      <c r="F1586" s="12"/>
      <c r="G1586" s="12"/>
      <c r="H1586" s="12"/>
      <c r="I1586" s="12"/>
      <c r="J1586" s="12"/>
      <c r="K1586" s="12"/>
      <c r="L1586" s="12"/>
      <c r="M1586" s="12"/>
      <c r="N1586" s="12"/>
      <c r="O1586" s="12"/>
      <c r="P1586" s="55">
        <f t="shared" si="76"/>
        <v>0</v>
      </c>
    </row>
    <row r="1587" spans="1:16" x14ac:dyDescent="0.25">
      <c r="A1587" s="527"/>
      <c r="B1587" s="530"/>
      <c r="C1587" s="110">
        <v>26</v>
      </c>
      <c r="D1587" s="66"/>
      <c r="E1587" s="12"/>
      <c r="F1587" s="12"/>
      <c r="G1587" s="12"/>
      <c r="H1587" s="12"/>
      <c r="I1587" s="12"/>
      <c r="J1587" s="12"/>
      <c r="K1587" s="12"/>
      <c r="L1587" s="12"/>
      <c r="M1587" s="12"/>
      <c r="N1587" s="12"/>
      <c r="O1587" s="12"/>
      <c r="P1587" s="55">
        <f t="shared" si="76"/>
        <v>0</v>
      </c>
    </row>
    <row r="1588" spans="1:16" x14ac:dyDescent="0.25">
      <c r="A1588" s="528"/>
      <c r="B1588" s="531"/>
      <c r="C1588" s="110">
        <v>27</v>
      </c>
      <c r="D1588" s="66"/>
      <c r="E1588" s="12"/>
      <c r="F1588" s="12"/>
      <c r="G1588" s="12"/>
      <c r="H1588" s="12"/>
      <c r="I1588" s="12"/>
      <c r="J1588" s="12"/>
      <c r="K1588" s="12"/>
      <c r="L1588" s="12"/>
      <c r="M1588" s="12"/>
      <c r="N1588" s="12"/>
      <c r="O1588" s="12"/>
      <c r="P1588" s="55">
        <f t="shared" si="76"/>
        <v>0</v>
      </c>
    </row>
    <row r="1589" spans="1:16" x14ac:dyDescent="0.25">
      <c r="A1589" s="526">
        <v>436</v>
      </c>
      <c r="B1589" s="529" t="s">
        <v>2382</v>
      </c>
      <c r="C1589" s="110">
        <v>11</v>
      </c>
      <c r="D1589" s="66"/>
      <c r="E1589" s="12"/>
      <c r="F1589" s="12"/>
      <c r="G1589" s="12"/>
      <c r="H1589" s="12"/>
      <c r="I1589" s="12"/>
      <c r="J1589" s="12"/>
      <c r="K1589" s="12"/>
      <c r="L1589" s="12"/>
      <c r="M1589" s="12"/>
      <c r="N1589" s="12"/>
      <c r="O1589" s="12"/>
      <c r="P1589" s="55">
        <f t="shared" si="76"/>
        <v>0</v>
      </c>
    </row>
    <row r="1590" spans="1:16" x14ac:dyDescent="0.25">
      <c r="A1590" s="527"/>
      <c r="B1590" s="530"/>
      <c r="C1590" s="110">
        <v>12</v>
      </c>
      <c r="D1590" s="66"/>
      <c r="E1590" s="12"/>
      <c r="F1590" s="12"/>
      <c r="G1590" s="12"/>
      <c r="H1590" s="12"/>
      <c r="I1590" s="12"/>
      <c r="J1590" s="12"/>
      <c r="K1590" s="12"/>
      <c r="L1590" s="12"/>
      <c r="M1590" s="12"/>
      <c r="N1590" s="12"/>
      <c r="O1590" s="12"/>
      <c r="P1590" s="55">
        <f t="shared" si="76"/>
        <v>0</v>
      </c>
    </row>
    <row r="1591" spans="1:16" x14ac:dyDescent="0.25">
      <c r="A1591" s="527"/>
      <c r="B1591" s="530"/>
      <c r="C1591" s="110">
        <v>13</v>
      </c>
      <c r="D1591" s="66"/>
      <c r="E1591" s="12"/>
      <c r="F1591" s="12"/>
      <c r="G1591" s="12"/>
      <c r="H1591" s="12"/>
      <c r="I1591" s="12"/>
      <c r="J1591" s="12"/>
      <c r="K1591" s="12"/>
      <c r="L1591" s="12"/>
      <c r="M1591" s="12"/>
      <c r="N1591" s="12"/>
      <c r="O1591" s="12"/>
      <c r="P1591" s="55">
        <f t="shared" si="76"/>
        <v>0</v>
      </c>
    </row>
    <row r="1592" spans="1:16" x14ac:dyDescent="0.25">
      <c r="A1592" s="527"/>
      <c r="B1592" s="530"/>
      <c r="C1592" s="110">
        <v>14</v>
      </c>
      <c r="D1592" s="66"/>
      <c r="E1592" s="12"/>
      <c r="F1592" s="12"/>
      <c r="G1592" s="12"/>
      <c r="H1592" s="12"/>
      <c r="I1592" s="12"/>
      <c r="J1592" s="12"/>
      <c r="K1592" s="12"/>
      <c r="L1592" s="12"/>
      <c r="M1592" s="12"/>
      <c r="N1592" s="12"/>
      <c r="O1592" s="12"/>
      <c r="P1592" s="55">
        <f t="shared" si="76"/>
        <v>0</v>
      </c>
    </row>
    <row r="1593" spans="1:16" x14ac:dyDescent="0.25">
      <c r="A1593" s="527"/>
      <c r="B1593" s="530"/>
      <c r="C1593" s="110">
        <v>15</v>
      </c>
      <c r="D1593" s="66"/>
      <c r="E1593" s="12"/>
      <c r="F1593" s="12"/>
      <c r="G1593" s="12"/>
      <c r="H1593" s="12"/>
      <c r="I1593" s="12"/>
      <c r="J1593" s="12"/>
      <c r="K1593" s="12"/>
      <c r="L1593" s="12"/>
      <c r="M1593" s="12"/>
      <c r="N1593" s="12"/>
      <c r="O1593" s="12"/>
      <c r="P1593" s="55">
        <f t="shared" si="76"/>
        <v>0</v>
      </c>
    </row>
    <row r="1594" spans="1:16" x14ac:dyDescent="0.25">
      <c r="A1594" s="527"/>
      <c r="B1594" s="530"/>
      <c r="C1594" s="110">
        <v>16</v>
      </c>
      <c r="D1594" s="66"/>
      <c r="E1594" s="12"/>
      <c r="F1594" s="12"/>
      <c r="G1594" s="12"/>
      <c r="H1594" s="12"/>
      <c r="I1594" s="12"/>
      <c r="J1594" s="12"/>
      <c r="K1594" s="12"/>
      <c r="L1594" s="12"/>
      <c r="M1594" s="12"/>
      <c r="N1594" s="12"/>
      <c r="O1594" s="12"/>
      <c r="P1594" s="55">
        <f t="shared" si="76"/>
        <v>0</v>
      </c>
    </row>
    <row r="1595" spans="1:16" x14ac:dyDescent="0.25">
      <c r="A1595" s="527"/>
      <c r="B1595" s="530"/>
      <c r="C1595" s="110">
        <v>17</v>
      </c>
      <c r="D1595" s="66"/>
      <c r="E1595" s="12"/>
      <c r="F1595" s="12"/>
      <c r="G1595" s="12"/>
      <c r="H1595" s="12"/>
      <c r="I1595" s="12"/>
      <c r="J1595" s="12"/>
      <c r="K1595" s="12"/>
      <c r="L1595" s="12"/>
      <c r="M1595" s="12"/>
      <c r="N1595" s="12"/>
      <c r="O1595" s="12"/>
      <c r="P1595" s="55">
        <f t="shared" si="76"/>
        <v>0</v>
      </c>
    </row>
    <row r="1596" spans="1:16" x14ac:dyDescent="0.25">
      <c r="A1596" s="527"/>
      <c r="B1596" s="530"/>
      <c r="C1596" s="110">
        <v>25</v>
      </c>
      <c r="D1596" s="66"/>
      <c r="E1596" s="12"/>
      <c r="F1596" s="12"/>
      <c r="G1596" s="12"/>
      <c r="H1596" s="12"/>
      <c r="I1596" s="12"/>
      <c r="J1596" s="12"/>
      <c r="K1596" s="12"/>
      <c r="L1596" s="12"/>
      <c r="M1596" s="12"/>
      <c r="N1596" s="12"/>
      <c r="O1596" s="12"/>
      <c r="P1596" s="55">
        <f t="shared" si="76"/>
        <v>0</v>
      </c>
    </row>
    <row r="1597" spans="1:16" x14ac:dyDescent="0.25">
      <c r="A1597" s="527"/>
      <c r="B1597" s="530"/>
      <c r="C1597" s="110">
        <v>26</v>
      </c>
      <c r="D1597" s="66"/>
      <c r="E1597" s="12"/>
      <c r="F1597" s="12"/>
      <c r="G1597" s="12"/>
      <c r="H1597" s="12"/>
      <c r="I1597" s="12"/>
      <c r="J1597" s="12"/>
      <c r="K1597" s="12"/>
      <c r="L1597" s="12"/>
      <c r="M1597" s="12"/>
      <c r="N1597" s="12"/>
      <c r="O1597" s="12"/>
      <c r="P1597" s="55">
        <f t="shared" si="76"/>
        <v>0</v>
      </c>
    </row>
    <row r="1598" spans="1:16" x14ac:dyDescent="0.25">
      <c r="A1598" s="528"/>
      <c r="B1598" s="531"/>
      <c r="C1598" s="110">
        <v>27</v>
      </c>
      <c r="D1598" s="66"/>
      <c r="E1598" s="12"/>
      <c r="F1598" s="12"/>
      <c r="G1598" s="12"/>
      <c r="H1598" s="12"/>
      <c r="I1598" s="12"/>
      <c r="J1598" s="12"/>
      <c r="K1598" s="12"/>
      <c r="L1598" s="12"/>
      <c r="M1598" s="12"/>
      <c r="N1598" s="12"/>
      <c r="O1598" s="12"/>
      <c r="P1598" s="55">
        <f t="shared" si="76"/>
        <v>0</v>
      </c>
    </row>
    <row r="1599" spans="1:16" x14ac:dyDescent="0.25">
      <c r="A1599" s="526">
        <v>437</v>
      </c>
      <c r="B1599" s="529" t="s">
        <v>2383</v>
      </c>
      <c r="C1599" s="110">
        <v>11</v>
      </c>
      <c r="D1599" s="66"/>
      <c r="E1599" s="12"/>
      <c r="F1599" s="12"/>
      <c r="G1599" s="12"/>
      <c r="H1599" s="12"/>
      <c r="I1599" s="12"/>
      <c r="J1599" s="12"/>
      <c r="K1599" s="12"/>
      <c r="L1599" s="12"/>
      <c r="M1599" s="12"/>
      <c r="N1599" s="12"/>
      <c r="O1599" s="12"/>
      <c r="P1599" s="55">
        <f t="shared" si="76"/>
        <v>0</v>
      </c>
    </row>
    <row r="1600" spans="1:16" x14ac:dyDescent="0.25">
      <c r="A1600" s="527"/>
      <c r="B1600" s="530"/>
      <c r="C1600" s="110">
        <v>12</v>
      </c>
      <c r="D1600" s="66"/>
      <c r="E1600" s="12"/>
      <c r="F1600" s="12"/>
      <c r="G1600" s="12"/>
      <c r="H1600" s="12"/>
      <c r="I1600" s="12"/>
      <c r="J1600" s="12"/>
      <c r="K1600" s="12"/>
      <c r="L1600" s="12"/>
      <c r="M1600" s="12"/>
      <c r="N1600" s="12"/>
      <c r="O1600" s="12"/>
      <c r="P1600" s="55">
        <f t="shared" si="76"/>
        <v>0</v>
      </c>
    </row>
    <row r="1601" spans="1:16" x14ac:dyDescent="0.25">
      <c r="A1601" s="527"/>
      <c r="B1601" s="530"/>
      <c r="C1601" s="110">
        <v>13</v>
      </c>
      <c r="D1601" s="66"/>
      <c r="E1601" s="12"/>
      <c r="F1601" s="12"/>
      <c r="G1601" s="12"/>
      <c r="H1601" s="12"/>
      <c r="I1601" s="12"/>
      <c r="J1601" s="12"/>
      <c r="K1601" s="12"/>
      <c r="L1601" s="12"/>
      <c r="M1601" s="12"/>
      <c r="N1601" s="12"/>
      <c r="O1601" s="12"/>
      <c r="P1601" s="55">
        <f t="shared" si="76"/>
        <v>0</v>
      </c>
    </row>
    <row r="1602" spans="1:16" x14ac:dyDescent="0.25">
      <c r="A1602" s="527"/>
      <c r="B1602" s="530"/>
      <c r="C1602" s="110">
        <v>14</v>
      </c>
      <c r="D1602" s="66"/>
      <c r="E1602" s="12"/>
      <c r="F1602" s="12"/>
      <c r="G1602" s="12"/>
      <c r="H1602" s="12"/>
      <c r="I1602" s="12"/>
      <c r="J1602" s="12"/>
      <c r="K1602" s="12"/>
      <c r="L1602" s="12"/>
      <c r="M1602" s="12"/>
      <c r="N1602" s="12"/>
      <c r="O1602" s="12"/>
      <c r="P1602" s="55">
        <f t="shared" si="76"/>
        <v>0</v>
      </c>
    </row>
    <row r="1603" spans="1:16" x14ac:dyDescent="0.25">
      <c r="A1603" s="527"/>
      <c r="B1603" s="530"/>
      <c r="C1603" s="110">
        <v>15</v>
      </c>
      <c r="D1603" s="66"/>
      <c r="E1603" s="12"/>
      <c r="F1603" s="12"/>
      <c r="G1603" s="12"/>
      <c r="H1603" s="12"/>
      <c r="I1603" s="12"/>
      <c r="J1603" s="12"/>
      <c r="K1603" s="12"/>
      <c r="L1603" s="12"/>
      <c r="M1603" s="12"/>
      <c r="N1603" s="12"/>
      <c r="O1603" s="12"/>
      <c r="P1603" s="55">
        <f t="shared" si="76"/>
        <v>0</v>
      </c>
    </row>
    <row r="1604" spans="1:16" x14ac:dyDescent="0.25">
      <c r="A1604" s="527"/>
      <c r="B1604" s="530"/>
      <c r="C1604" s="110">
        <v>16</v>
      </c>
      <c r="D1604" s="66"/>
      <c r="E1604" s="12"/>
      <c r="F1604" s="12"/>
      <c r="G1604" s="12"/>
      <c r="H1604" s="12"/>
      <c r="I1604" s="12"/>
      <c r="J1604" s="12"/>
      <c r="K1604" s="12"/>
      <c r="L1604" s="12"/>
      <c r="M1604" s="12"/>
      <c r="N1604" s="12"/>
      <c r="O1604" s="12"/>
      <c r="P1604" s="55">
        <f t="shared" si="76"/>
        <v>0</v>
      </c>
    </row>
    <row r="1605" spans="1:16" x14ac:dyDescent="0.25">
      <c r="A1605" s="527"/>
      <c r="B1605" s="530"/>
      <c r="C1605" s="110">
        <v>17</v>
      </c>
      <c r="D1605" s="66"/>
      <c r="E1605" s="12"/>
      <c r="F1605" s="12"/>
      <c r="G1605" s="12"/>
      <c r="H1605" s="12"/>
      <c r="I1605" s="12"/>
      <c r="J1605" s="12"/>
      <c r="K1605" s="12"/>
      <c r="L1605" s="12"/>
      <c r="M1605" s="12"/>
      <c r="N1605" s="12"/>
      <c r="O1605" s="12"/>
      <c r="P1605" s="55">
        <f t="shared" si="76"/>
        <v>0</v>
      </c>
    </row>
    <row r="1606" spans="1:16" x14ac:dyDescent="0.25">
      <c r="A1606" s="527"/>
      <c r="B1606" s="530"/>
      <c r="C1606" s="110">
        <v>25</v>
      </c>
      <c r="D1606" s="66"/>
      <c r="E1606" s="12"/>
      <c r="F1606" s="12"/>
      <c r="G1606" s="12"/>
      <c r="H1606" s="12"/>
      <c r="I1606" s="12"/>
      <c r="J1606" s="12"/>
      <c r="K1606" s="12"/>
      <c r="L1606" s="12"/>
      <c r="M1606" s="12"/>
      <c r="N1606" s="12"/>
      <c r="O1606" s="12"/>
      <c r="P1606" s="55">
        <f t="shared" si="76"/>
        <v>0</v>
      </c>
    </row>
    <row r="1607" spans="1:16" x14ac:dyDescent="0.25">
      <c r="A1607" s="527"/>
      <c r="B1607" s="530"/>
      <c r="C1607" s="110">
        <v>26</v>
      </c>
      <c r="D1607" s="66"/>
      <c r="E1607" s="12"/>
      <c r="F1607" s="12"/>
      <c r="G1607" s="12"/>
      <c r="H1607" s="12"/>
      <c r="I1607" s="12"/>
      <c r="J1607" s="12"/>
      <c r="K1607" s="12"/>
      <c r="L1607" s="12"/>
      <c r="M1607" s="12"/>
      <c r="N1607" s="12"/>
      <c r="O1607" s="12"/>
      <c r="P1607" s="55">
        <f t="shared" si="76"/>
        <v>0</v>
      </c>
    </row>
    <row r="1608" spans="1:16" x14ac:dyDescent="0.25">
      <c r="A1608" s="528"/>
      <c r="B1608" s="531"/>
      <c r="C1608" s="110">
        <v>27</v>
      </c>
      <c r="D1608" s="66"/>
      <c r="E1608" s="12"/>
      <c r="F1608" s="12"/>
      <c r="G1608" s="12"/>
      <c r="H1608" s="12"/>
      <c r="I1608" s="12"/>
      <c r="J1608" s="12"/>
      <c r="K1608" s="12"/>
      <c r="L1608" s="12"/>
      <c r="M1608" s="12"/>
      <c r="N1608" s="12"/>
      <c r="O1608" s="12"/>
      <c r="P1608" s="55">
        <f t="shared" si="76"/>
        <v>0</v>
      </c>
    </row>
    <row r="1609" spans="1:16" x14ac:dyDescent="0.25">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25">
      <c r="A1610" s="526">
        <v>439</v>
      </c>
      <c r="B1610" s="529" t="s">
        <v>2385</v>
      </c>
      <c r="C1610" s="110">
        <v>11</v>
      </c>
      <c r="D1610" s="66"/>
      <c r="E1610" s="12"/>
      <c r="F1610" s="12"/>
      <c r="G1610" s="12"/>
      <c r="H1610" s="12"/>
      <c r="I1610" s="12"/>
      <c r="J1610" s="12"/>
      <c r="K1610" s="12"/>
      <c r="L1610" s="12"/>
      <c r="M1610" s="12"/>
      <c r="N1610" s="12"/>
      <c r="O1610" s="12"/>
      <c r="P1610" s="55">
        <f t="shared" si="76"/>
        <v>0</v>
      </c>
    </row>
    <row r="1611" spans="1:16" x14ac:dyDescent="0.25">
      <c r="A1611" s="527"/>
      <c r="B1611" s="530"/>
      <c r="C1611" s="110">
        <v>12</v>
      </c>
      <c r="D1611" s="66"/>
      <c r="E1611" s="12"/>
      <c r="F1611" s="12"/>
      <c r="G1611" s="12"/>
      <c r="H1611" s="12"/>
      <c r="I1611" s="12"/>
      <c r="J1611" s="12"/>
      <c r="K1611" s="12"/>
      <c r="L1611" s="12"/>
      <c r="M1611" s="12"/>
      <c r="N1611" s="12"/>
      <c r="O1611" s="12"/>
      <c r="P1611" s="55">
        <f t="shared" si="76"/>
        <v>0</v>
      </c>
    </row>
    <row r="1612" spans="1:16" x14ac:dyDescent="0.25">
      <c r="A1612" s="527"/>
      <c r="B1612" s="530"/>
      <c r="C1612" s="110">
        <v>13</v>
      </c>
      <c r="D1612" s="66"/>
      <c r="E1612" s="12"/>
      <c r="F1612" s="12"/>
      <c r="G1612" s="12"/>
      <c r="H1612" s="12"/>
      <c r="I1612" s="12"/>
      <c r="J1612" s="12"/>
      <c r="K1612" s="12"/>
      <c r="L1612" s="12"/>
      <c r="M1612" s="12"/>
      <c r="N1612" s="12"/>
      <c r="O1612" s="12"/>
      <c r="P1612" s="55">
        <f t="shared" si="76"/>
        <v>0</v>
      </c>
    </row>
    <row r="1613" spans="1:16" x14ac:dyDescent="0.25">
      <c r="A1613" s="527"/>
      <c r="B1613" s="530"/>
      <c r="C1613" s="110">
        <v>14</v>
      </c>
      <c r="D1613" s="66"/>
      <c r="E1613" s="12"/>
      <c r="F1613" s="12"/>
      <c r="G1613" s="12"/>
      <c r="H1613" s="12"/>
      <c r="I1613" s="12"/>
      <c r="J1613" s="12"/>
      <c r="K1613" s="12"/>
      <c r="L1613" s="12"/>
      <c r="M1613" s="12"/>
      <c r="N1613" s="12"/>
      <c r="O1613" s="12"/>
      <c r="P1613" s="55">
        <f t="shared" si="76"/>
        <v>0</v>
      </c>
    </row>
    <row r="1614" spans="1:16" x14ac:dyDescent="0.25">
      <c r="A1614" s="527"/>
      <c r="B1614" s="530"/>
      <c r="C1614" s="110">
        <v>15</v>
      </c>
      <c r="D1614" s="66">
        <v>250000</v>
      </c>
      <c r="E1614" s="12">
        <v>250000</v>
      </c>
      <c r="F1614" s="12">
        <v>250000</v>
      </c>
      <c r="G1614" s="12">
        <v>250000</v>
      </c>
      <c r="H1614" s="12">
        <v>250000</v>
      </c>
      <c r="I1614" s="12">
        <v>250000</v>
      </c>
      <c r="J1614" s="12">
        <v>250000</v>
      </c>
      <c r="K1614" s="12">
        <v>250000</v>
      </c>
      <c r="L1614" s="12">
        <v>250000</v>
      </c>
      <c r="M1614" s="12">
        <v>250000</v>
      </c>
      <c r="N1614" s="12">
        <v>250000</v>
      </c>
      <c r="O1614" s="12">
        <v>250000</v>
      </c>
      <c r="P1614" s="55">
        <f t="shared" si="76"/>
        <v>3000000</v>
      </c>
    </row>
    <row r="1615" spans="1:16" x14ac:dyDescent="0.25">
      <c r="A1615" s="527"/>
      <c r="B1615" s="530"/>
      <c r="C1615" s="110">
        <v>16</v>
      </c>
      <c r="D1615" s="66"/>
      <c r="E1615" s="12"/>
      <c r="F1615" s="12"/>
      <c r="G1615" s="12"/>
      <c r="H1615" s="12"/>
      <c r="I1615" s="12"/>
      <c r="J1615" s="12"/>
      <c r="K1615" s="12"/>
      <c r="L1615" s="12"/>
      <c r="M1615" s="12"/>
      <c r="N1615" s="12"/>
      <c r="O1615" s="12"/>
      <c r="P1615" s="55">
        <f t="shared" si="76"/>
        <v>0</v>
      </c>
    </row>
    <row r="1616" spans="1:16" x14ac:dyDescent="0.25">
      <c r="A1616" s="527"/>
      <c r="B1616" s="530"/>
      <c r="C1616" s="110">
        <v>17</v>
      </c>
      <c r="D1616" s="66"/>
      <c r="E1616" s="12"/>
      <c r="F1616" s="12"/>
      <c r="G1616" s="12"/>
      <c r="H1616" s="12"/>
      <c r="I1616" s="12"/>
      <c r="J1616" s="12"/>
      <c r="K1616" s="12"/>
      <c r="L1616" s="12"/>
      <c r="M1616" s="12"/>
      <c r="N1616" s="12"/>
      <c r="O1616" s="12"/>
      <c r="P1616" s="55">
        <f t="shared" si="76"/>
        <v>0</v>
      </c>
    </row>
    <row r="1617" spans="1:16" x14ac:dyDescent="0.25">
      <c r="A1617" s="527"/>
      <c r="B1617" s="530"/>
      <c r="C1617" s="110">
        <v>25</v>
      </c>
      <c r="D1617" s="66"/>
      <c r="E1617" s="12"/>
      <c r="F1617" s="12"/>
      <c r="G1617" s="12"/>
      <c r="H1617" s="12"/>
      <c r="I1617" s="12"/>
      <c r="J1617" s="12"/>
      <c r="K1617" s="12"/>
      <c r="L1617" s="12"/>
      <c r="M1617" s="12"/>
      <c r="N1617" s="12"/>
      <c r="O1617" s="12"/>
      <c r="P1617" s="55">
        <f t="shared" si="76"/>
        <v>0</v>
      </c>
    </row>
    <row r="1618" spans="1:16" x14ac:dyDescent="0.25">
      <c r="A1618" s="527"/>
      <c r="B1618" s="530"/>
      <c r="C1618" s="110">
        <v>26</v>
      </c>
      <c r="D1618" s="66"/>
      <c r="E1618" s="12"/>
      <c r="F1618" s="12"/>
      <c r="G1618" s="12"/>
      <c r="H1618" s="12"/>
      <c r="I1618" s="12"/>
      <c r="J1618" s="12"/>
      <c r="K1618" s="12"/>
      <c r="L1618" s="12"/>
      <c r="M1618" s="12"/>
      <c r="N1618" s="12"/>
      <c r="O1618" s="12"/>
      <c r="P1618" s="55">
        <f t="shared" si="76"/>
        <v>0</v>
      </c>
    </row>
    <row r="1619" spans="1:16" x14ac:dyDescent="0.25">
      <c r="A1619" s="528"/>
      <c r="B1619" s="531"/>
      <c r="C1619" s="110">
        <v>27</v>
      </c>
      <c r="D1619" s="66"/>
      <c r="E1619" s="12"/>
      <c r="F1619" s="12"/>
      <c r="G1619" s="12"/>
      <c r="H1619" s="12"/>
      <c r="I1619" s="12"/>
      <c r="J1619" s="12"/>
      <c r="K1619" s="12"/>
      <c r="L1619" s="12"/>
      <c r="M1619" s="12"/>
      <c r="N1619" s="12"/>
      <c r="O1619" s="12"/>
      <c r="P1619" s="55">
        <f t="shared" ref="P1619" si="77">SUM(D1619:O1619)</f>
        <v>0</v>
      </c>
    </row>
    <row r="1620" spans="1:16" x14ac:dyDescent="0.25">
      <c r="A1620" s="74">
        <v>4400</v>
      </c>
      <c r="B1620" s="534" t="s">
        <v>2386</v>
      </c>
      <c r="C1620" s="535"/>
      <c r="D1620" s="72">
        <f>SUM(D1621:D1700)</f>
        <v>420000</v>
      </c>
      <c r="E1620" s="72">
        <f t="shared" ref="E1620:O1620" si="78">SUM(E1621:E1700)</f>
        <v>420000</v>
      </c>
      <c r="F1620" s="72">
        <f t="shared" si="78"/>
        <v>420000</v>
      </c>
      <c r="G1620" s="72">
        <f t="shared" si="78"/>
        <v>420000</v>
      </c>
      <c r="H1620" s="72">
        <f t="shared" si="78"/>
        <v>420000</v>
      </c>
      <c r="I1620" s="72">
        <f t="shared" si="78"/>
        <v>420000</v>
      </c>
      <c r="J1620" s="72">
        <f t="shared" si="78"/>
        <v>420000</v>
      </c>
      <c r="K1620" s="72">
        <f t="shared" si="78"/>
        <v>420000</v>
      </c>
      <c r="L1620" s="72">
        <f t="shared" si="78"/>
        <v>420000</v>
      </c>
      <c r="M1620" s="72">
        <f t="shared" si="78"/>
        <v>420000</v>
      </c>
      <c r="N1620" s="72">
        <f t="shared" si="78"/>
        <v>420000</v>
      </c>
      <c r="O1620" s="72">
        <f t="shared" si="78"/>
        <v>420000</v>
      </c>
      <c r="P1620" s="72">
        <f>SUM(P1621:P1700)</f>
        <v>5040000</v>
      </c>
    </row>
    <row r="1621" spans="1:16" x14ac:dyDescent="0.25">
      <c r="A1621" s="526">
        <v>441</v>
      </c>
      <c r="B1621" s="529" t="s">
        <v>2387</v>
      </c>
      <c r="C1621" s="110">
        <v>11</v>
      </c>
      <c r="D1621" s="66"/>
      <c r="E1621" s="12"/>
      <c r="F1621" s="12"/>
      <c r="G1621" s="12"/>
      <c r="H1621" s="12"/>
      <c r="I1621" s="12"/>
      <c r="J1621" s="12"/>
      <c r="K1621" s="12"/>
      <c r="L1621" s="12"/>
      <c r="M1621" s="12"/>
      <c r="N1621" s="12"/>
      <c r="O1621" s="12"/>
      <c r="P1621" s="55">
        <f t="shared" ref="P1621:P1700" si="79">SUM(D1621:O1621)</f>
        <v>0</v>
      </c>
    </row>
    <row r="1622" spans="1:16" x14ac:dyDescent="0.25">
      <c r="A1622" s="527"/>
      <c r="B1622" s="530"/>
      <c r="C1622" s="110">
        <v>12</v>
      </c>
      <c r="D1622" s="66"/>
      <c r="E1622" s="12"/>
      <c r="F1622" s="12"/>
      <c r="G1622" s="12"/>
      <c r="H1622" s="12"/>
      <c r="I1622" s="12"/>
      <c r="J1622" s="12"/>
      <c r="K1622" s="12"/>
      <c r="L1622" s="12"/>
      <c r="M1622" s="12"/>
      <c r="N1622" s="12"/>
      <c r="O1622" s="12"/>
      <c r="P1622" s="55">
        <f t="shared" si="79"/>
        <v>0</v>
      </c>
    </row>
    <row r="1623" spans="1:16" x14ac:dyDescent="0.25">
      <c r="A1623" s="527"/>
      <c r="B1623" s="530"/>
      <c r="C1623" s="110">
        <v>13</v>
      </c>
      <c r="D1623" s="66"/>
      <c r="E1623" s="12"/>
      <c r="F1623" s="12"/>
      <c r="G1623" s="12"/>
      <c r="H1623" s="12"/>
      <c r="I1623" s="12"/>
      <c r="J1623" s="12"/>
      <c r="K1623" s="12"/>
      <c r="L1623" s="12"/>
      <c r="M1623" s="12"/>
      <c r="N1623" s="12"/>
      <c r="O1623" s="12"/>
      <c r="P1623" s="55">
        <f t="shared" si="79"/>
        <v>0</v>
      </c>
    </row>
    <row r="1624" spans="1:16" x14ac:dyDescent="0.25">
      <c r="A1624" s="527"/>
      <c r="B1624" s="530"/>
      <c r="C1624" s="110">
        <v>14</v>
      </c>
      <c r="D1624" s="66"/>
      <c r="E1624" s="12"/>
      <c r="F1624" s="12"/>
      <c r="G1624" s="12"/>
      <c r="H1624" s="12"/>
      <c r="I1624" s="12"/>
      <c r="J1624" s="12"/>
      <c r="K1624" s="12"/>
      <c r="L1624" s="12"/>
      <c r="M1624" s="12"/>
      <c r="N1624" s="12"/>
      <c r="O1624" s="12"/>
      <c r="P1624" s="55">
        <f t="shared" si="79"/>
        <v>0</v>
      </c>
    </row>
    <row r="1625" spans="1:16" x14ac:dyDescent="0.25">
      <c r="A1625" s="527"/>
      <c r="B1625" s="530"/>
      <c r="C1625" s="110">
        <v>15</v>
      </c>
      <c r="D1625" s="66">
        <v>400000</v>
      </c>
      <c r="E1625" s="12">
        <v>400000</v>
      </c>
      <c r="F1625" s="12">
        <v>400000</v>
      </c>
      <c r="G1625" s="12">
        <v>400000</v>
      </c>
      <c r="H1625" s="12">
        <v>400000</v>
      </c>
      <c r="I1625" s="12">
        <v>400000</v>
      </c>
      <c r="J1625" s="12">
        <v>400000</v>
      </c>
      <c r="K1625" s="12">
        <v>400000</v>
      </c>
      <c r="L1625" s="12">
        <v>400000</v>
      </c>
      <c r="M1625" s="12">
        <v>400000</v>
      </c>
      <c r="N1625" s="12">
        <v>400000</v>
      </c>
      <c r="O1625" s="12">
        <v>400000</v>
      </c>
      <c r="P1625" s="55">
        <f t="shared" si="79"/>
        <v>4800000</v>
      </c>
    </row>
    <row r="1626" spans="1:16" x14ac:dyDescent="0.25">
      <c r="A1626" s="527"/>
      <c r="B1626" s="530"/>
      <c r="C1626" s="110">
        <v>16</v>
      </c>
      <c r="D1626" s="66"/>
      <c r="E1626" s="12"/>
      <c r="F1626" s="12"/>
      <c r="G1626" s="12"/>
      <c r="H1626" s="12"/>
      <c r="I1626" s="12"/>
      <c r="J1626" s="12"/>
      <c r="K1626" s="12"/>
      <c r="L1626" s="12"/>
      <c r="M1626" s="12"/>
      <c r="N1626" s="12"/>
      <c r="O1626" s="12"/>
      <c r="P1626" s="55">
        <f t="shared" si="79"/>
        <v>0</v>
      </c>
    </row>
    <row r="1627" spans="1:16" x14ac:dyDescent="0.25">
      <c r="A1627" s="527"/>
      <c r="B1627" s="530"/>
      <c r="C1627" s="110">
        <v>17</v>
      </c>
      <c r="D1627" s="66"/>
      <c r="E1627" s="12"/>
      <c r="F1627" s="12"/>
      <c r="G1627" s="12"/>
      <c r="H1627" s="12"/>
      <c r="I1627" s="12"/>
      <c r="J1627" s="12"/>
      <c r="K1627" s="12"/>
      <c r="L1627" s="12"/>
      <c r="M1627" s="12"/>
      <c r="N1627" s="12"/>
      <c r="O1627" s="12"/>
      <c r="P1627" s="55">
        <f t="shared" si="79"/>
        <v>0</v>
      </c>
    </row>
    <row r="1628" spans="1:16" x14ac:dyDescent="0.25">
      <c r="A1628" s="527"/>
      <c r="B1628" s="530"/>
      <c r="C1628" s="110">
        <v>25</v>
      </c>
      <c r="D1628" s="66"/>
      <c r="E1628" s="12"/>
      <c r="F1628" s="12"/>
      <c r="G1628" s="12"/>
      <c r="H1628" s="12"/>
      <c r="I1628" s="12"/>
      <c r="J1628" s="12"/>
      <c r="K1628" s="12"/>
      <c r="L1628" s="12"/>
      <c r="M1628" s="12"/>
      <c r="N1628" s="12"/>
      <c r="O1628" s="12"/>
      <c r="P1628" s="55">
        <f t="shared" si="79"/>
        <v>0</v>
      </c>
    </row>
    <row r="1629" spans="1:16" x14ac:dyDescent="0.25">
      <c r="A1629" s="527"/>
      <c r="B1629" s="530"/>
      <c r="C1629" s="110">
        <v>26</v>
      </c>
      <c r="D1629" s="66"/>
      <c r="E1629" s="12"/>
      <c r="F1629" s="12"/>
      <c r="G1629" s="12"/>
      <c r="H1629" s="12"/>
      <c r="I1629" s="12"/>
      <c r="J1629" s="12"/>
      <c r="K1629" s="12"/>
      <c r="L1629" s="12"/>
      <c r="M1629" s="12"/>
      <c r="N1629" s="12"/>
      <c r="O1629" s="12"/>
      <c r="P1629" s="55">
        <f t="shared" si="79"/>
        <v>0</v>
      </c>
    </row>
    <row r="1630" spans="1:16" x14ac:dyDescent="0.25">
      <c r="A1630" s="528"/>
      <c r="B1630" s="531"/>
      <c r="C1630" s="110">
        <v>27</v>
      </c>
      <c r="D1630" s="66"/>
      <c r="E1630" s="12"/>
      <c r="F1630" s="12"/>
      <c r="G1630" s="12"/>
      <c r="H1630" s="12"/>
      <c r="I1630" s="12"/>
      <c r="J1630" s="12"/>
      <c r="K1630" s="12"/>
      <c r="L1630" s="12"/>
      <c r="M1630" s="12"/>
      <c r="N1630" s="12"/>
      <c r="O1630" s="12"/>
      <c r="P1630" s="55">
        <f t="shared" si="79"/>
        <v>0</v>
      </c>
    </row>
    <row r="1631" spans="1:16" x14ac:dyDescent="0.25">
      <c r="A1631" s="526">
        <v>442</v>
      </c>
      <c r="B1631" s="529" t="s">
        <v>2388</v>
      </c>
      <c r="C1631" s="110">
        <v>11</v>
      </c>
      <c r="D1631" s="66"/>
      <c r="E1631" s="12"/>
      <c r="F1631" s="12"/>
      <c r="G1631" s="12"/>
      <c r="H1631" s="12"/>
      <c r="I1631" s="12"/>
      <c r="J1631" s="12"/>
      <c r="K1631" s="12"/>
      <c r="L1631" s="12"/>
      <c r="M1631" s="12"/>
      <c r="N1631" s="12"/>
      <c r="O1631" s="12"/>
      <c r="P1631" s="55">
        <f t="shared" si="79"/>
        <v>0</v>
      </c>
    </row>
    <row r="1632" spans="1:16" x14ac:dyDescent="0.25">
      <c r="A1632" s="527"/>
      <c r="B1632" s="530"/>
      <c r="C1632" s="110">
        <v>12</v>
      </c>
      <c r="D1632" s="66"/>
      <c r="E1632" s="12"/>
      <c r="F1632" s="12"/>
      <c r="G1632" s="12"/>
      <c r="H1632" s="12"/>
      <c r="I1632" s="12"/>
      <c r="J1632" s="12"/>
      <c r="K1632" s="12"/>
      <c r="L1632" s="12"/>
      <c r="M1632" s="12"/>
      <c r="N1632" s="12"/>
      <c r="O1632" s="12"/>
      <c r="P1632" s="55">
        <f t="shared" si="79"/>
        <v>0</v>
      </c>
    </row>
    <row r="1633" spans="1:16" x14ac:dyDescent="0.25">
      <c r="A1633" s="527"/>
      <c r="B1633" s="530"/>
      <c r="C1633" s="110">
        <v>13</v>
      </c>
      <c r="D1633" s="66"/>
      <c r="E1633" s="12"/>
      <c r="F1633" s="12"/>
      <c r="G1633" s="12"/>
      <c r="H1633" s="12"/>
      <c r="I1633" s="12"/>
      <c r="J1633" s="12"/>
      <c r="K1633" s="12"/>
      <c r="L1633" s="12"/>
      <c r="M1633" s="12"/>
      <c r="N1633" s="12"/>
      <c r="O1633" s="12"/>
      <c r="P1633" s="55">
        <f t="shared" si="79"/>
        <v>0</v>
      </c>
    </row>
    <row r="1634" spans="1:16" x14ac:dyDescent="0.25">
      <c r="A1634" s="527"/>
      <c r="B1634" s="530"/>
      <c r="C1634" s="110">
        <v>14</v>
      </c>
      <c r="D1634" s="66"/>
      <c r="E1634" s="12"/>
      <c r="F1634" s="12"/>
      <c r="G1634" s="12"/>
      <c r="H1634" s="12"/>
      <c r="I1634" s="12"/>
      <c r="J1634" s="12"/>
      <c r="K1634" s="12"/>
      <c r="L1634" s="12"/>
      <c r="M1634" s="12"/>
      <c r="N1634" s="12"/>
      <c r="O1634" s="12"/>
      <c r="P1634" s="55">
        <f t="shared" si="79"/>
        <v>0</v>
      </c>
    </row>
    <row r="1635" spans="1:16" x14ac:dyDescent="0.25">
      <c r="A1635" s="527"/>
      <c r="B1635" s="530"/>
      <c r="C1635" s="110">
        <v>15</v>
      </c>
      <c r="D1635" s="66"/>
      <c r="E1635" s="12"/>
      <c r="F1635" s="12"/>
      <c r="G1635" s="12"/>
      <c r="H1635" s="12"/>
      <c r="I1635" s="12"/>
      <c r="J1635" s="12"/>
      <c r="K1635" s="12"/>
      <c r="L1635" s="12"/>
      <c r="M1635" s="12"/>
      <c r="N1635" s="12"/>
      <c r="O1635" s="12"/>
      <c r="P1635" s="55">
        <f t="shared" si="79"/>
        <v>0</v>
      </c>
    </row>
    <row r="1636" spans="1:16" x14ac:dyDescent="0.25">
      <c r="A1636" s="527"/>
      <c r="B1636" s="530"/>
      <c r="C1636" s="110">
        <v>16</v>
      </c>
      <c r="D1636" s="66"/>
      <c r="E1636" s="12"/>
      <c r="F1636" s="12"/>
      <c r="G1636" s="12"/>
      <c r="H1636" s="12"/>
      <c r="I1636" s="12"/>
      <c r="J1636" s="12"/>
      <c r="K1636" s="12"/>
      <c r="L1636" s="12"/>
      <c r="M1636" s="12"/>
      <c r="N1636" s="12"/>
      <c r="O1636" s="12"/>
      <c r="P1636" s="55">
        <f t="shared" si="79"/>
        <v>0</v>
      </c>
    </row>
    <row r="1637" spans="1:16" x14ac:dyDescent="0.25">
      <c r="A1637" s="527"/>
      <c r="B1637" s="530"/>
      <c r="C1637" s="110">
        <v>17</v>
      </c>
      <c r="D1637" s="66"/>
      <c r="E1637" s="12"/>
      <c r="F1637" s="12"/>
      <c r="G1637" s="12"/>
      <c r="H1637" s="12"/>
      <c r="I1637" s="12"/>
      <c r="J1637" s="12"/>
      <c r="K1637" s="12"/>
      <c r="L1637" s="12"/>
      <c r="M1637" s="12"/>
      <c r="N1637" s="12"/>
      <c r="O1637" s="12"/>
      <c r="P1637" s="55">
        <f t="shared" si="79"/>
        <v>0</v>
      </c>
    </row>
    <row r="1638" spans="1:16" x14ac:dyDescent="0.25">
      <c r="A1638" s="527"/>
      <c r="B1638" s="530"/>
      <c r="C1638" s="110">
        <v>25</v>
      </c>
      <c r="D1638" s="66"/>
      <c r="E1638" s="12"/>
      <c r="F1638" s="12"/>
      <c r="G1638" s="12"/>
      <c r="H1638" s="12"/>
      <c r="I1638" s="12"/>
      <c r="J1638" s="12"/>
      <c r="K1638" s="12"/>
      <c r="L1638" s="12"/>
      <c r="M1638" s="12"/>
      <c r="N1638" s="12"/>
      <c r="O1638" s="12"/>
      <c r="P1638" s="55">
        <f t="shared" si="79"/>
        <v>0</v>
      </c>
    </row>
    <row r="1639" spans="1:16" x14ac:dyDescent="0.25">
      <c r="A1639" s="527"/>
      <c r="B1639" s="530"/>
      <c r="C1639" s="110">
        <v>26</v>
      </c>
      <c r="D1639" s="66"/>
      <c r="E1639" s="12"/>
      <c r="F1639" s="12"/>
      <c r="G1639" s="12"/>
      <c r="H1639" s="12"/>
      <c r="I1639" s="12"/>
      <c r="J1639" s="12"/>
      <c r="K1639" s="12"/>
      <c r="L1639" s="12"/>
      <c r="M1639" s="12"/>
      <c r="N1639" s="12"/>
      <c r="O1639" s="12"/>
      <c r="P1639" s="55">
        <f t="shared" si="79"/>
        <v>0</v>
      </c>
    </row>
    <row r="1640" spans="1:16" x14ac:dyDescent="0.25">
      <c r="A1640" s="528"/>
      <c r="B1640" s="531"/>
      <c r="C1640" s="110">
        <v>27</v>
      </c>
      <c r="D1640" s="66"/>
      <c r="E1640" s="12"/>
      <c r="F1640" s="12"/>
      <c r="G1640" s="12"/>
      <c r="H1640" s="12"/>
      <c r="I1640" s="12"/>
      <c r="J1640" s="12"/>
      <c r="K1640" s="12"/>
      <c r="L1640" s="12"/>
      <c r="M1640" s="12"/>
      <c r="N1640" s="12"/>
      <c r="O1640" s="12"/>
      <c r="P1640" s="55">
        <f t="shared" si="79"/>
        <v>0</v>
      </c>
    </row>
    <row r="1641" spans="1:16" x14ac:dyDescent="0.25">
      <c r="A1641" s="526">
        <v>443</v>
      </c>
      <c r="B1641" s="529" t="s">
        <v>2389</v>
      </c>
      <c r="C1641" s="110">
        <v>11</v>
      </c>
      <c r="D1641" s="66"/>
      <c r="E1641" s="12"/>
      <c r="F1641" s="12"/>
      <c r="G1641" s="12"/>
      <c r="H1641" s="12"/>
      <c r="I1641" s="12"/>
      <c r="J1641" s="12"/>
      <c r="K1641" s="12"/>
      <c r="L1641" s="12"/>
      <c r="M1641" s="12"/>
      <c r="N1641" s="12"/>
      <c r="O1641" s="12"/>
      <c r="P1641" s="55">
        <f t="shared" si="79"/>
        <v>0</v>
      </c>
    </row>
    <row r="1642" spans="1:16" x14ac:dyDescent="0.25">
      <c r="A1642" s="527"/>
      <c r="B1642" s="530"/>
      <c r="C1642" s="110">
        <v>12</v>
      </c>
      <c r="D1642" s="66"/>
      <c r="E1642" s="12"/>
      <c r="F1642" s="12"/>
      <c r="G1642" s="12"/>
      <c r="H1642" s="12"/>
      <c r="I1642" s="12"/>
      <c r="J1642" s="12"/>
      <c r="K1642" s="12"/>
      <c r="L1642" s="12"/>
      <c r="M1642" s="12"/>
      <c r="N1642" s="12"/>
      <c r="O1642" s="12"/>
      <c r="P1642" s="55">
        <f t="shared" si="79"/>
        <v>0</v>
      </c>
    </row>
    <row r="1643" spans="1:16" x14ac:dyDescent="0.25">
      <c r="A1643" s="527"/>
      <c r="B1643" s="530"/>
      <c r="C1643" s="110">
        <v>13</v>
      </c>
      <c r="D1643" s="66"/>
      <c r="E1643" s="12"/>
      <c r="F1643" s="12"/>
      <c r="G1643" s="12"/>
      <c r="H1643" s="12"/>
      <c r="I1643" s="12"/>
      <c r="J1643" s="12"/>
      <c r="K1643" s="12"/>
      <c r="L1643" s="12"/>
      <c r="M1643" s="12"/>
      <c r="N1643" s="12"/>
      <c r="O1643" s="12"/>
      <c r="P1643" s="55">
        <f t="shared" si="79"/>
        <v>0</v>
      </c>
    </row>
    <row r="1644" spans="1:16" x14ac:dyDescent="0.25">
      <c r="A1644" s="527"/>
      <c r="B1644" s="530"/>
      <c r="C1644" s="110">
        <v>14</v>
      </c>
      <c r="D1644" s="66"/>
      <c r="E1644" s="12"/>
      <c r="F1644" s="12"/>
      <c r="G1644" s="12"/>
      <c r="H1644" s="12"/>
      <c r="I1644" s="12"/>
      <c r="J1644" s="12"/>
      <c r="K1644" s="12"/>
      <c r="L1644" s="12"/>
      <c r="M1644" s="12"/>
      <c r="N1644" s="12"/>
      <c r="O1644" s="12"/>
      <c r="P1644" s="55">
        <f t="shared" si="79"/>
        <v>0</v>
      </c>
    </row>
    <row r="1645" spans="1:16" x14ac:dyDescent="0.25">
      <c r="A1645" s="527"/>
      <c r="B1645" s="530"/>
      <c r="C1645" s="110">
        <v>15</v>
      </c>
      <c r="D1645" s="66">
        <v>20000</v>
      </c>
      <c r="E1645" s="12">
        <v>20000</v>
      </c>
      <c r="F1645" s="12">
        <v>20000</v>
      </c>
      <c r="G1645" s="12">
        <v>20000</v>
      </c>
      <c r="H1645" s="12">
        <v>20000</v>
      </c>
      <c r="I1645" s="12">
        <v>20000</v>
      </c>
      <c r="J1645" s="12">
        <v>20000</v>
      </c>
      <c r="K1645" s="12">
        <v>20000</v>
      </c>
      <c r="L1645" s="12">
        <v>20000</v>
      </c>
      <c r="M1645" s="12">
        <v>20000</v>
      </c>
      <c r="N1645" s="12">
        <v>20000</v>
      </c>
      <c r="O1645" s="12">
        <v>20000</v>
      </c>
      <c r="P1645" s="55">
        <f t="shared" si="79"/>
        <v>240000</v>
      </c>
    </row>
    <row r="1646" spans="1:16" x14ac:dyDescent="0.25">
      <c r="A1646" s="527"/>
      <c r="B1646" s="530"/>
      <c r="C1646" s="110">
        <v>16</v>
      </c>
      <c r="D1646" s="66"/>
      <c r="E1646" s="12"/>
      <c r="F1646" s="12"/>
      <c r="G1646" s="12"/>
      <c r="H1646" s="12"/>
      <c r="I1646" s="12"/>
      <c r="J1646" s="12"/>
      <c r="K1646" s="12"/>
      <c r="L1646" s="12"/>
      <c r="M1646" s="12"/>
      <c r="N1646" s="12"/>
      <c r="O1646" s="12"/>
      <c r="P1646" s="55">
        <f t="shared" si="79"/>
        <v>0</v>
      </c>
    </row>
    <row r="1647" spans="1:16" x14ac:dyDescent="0.25">
      <c r="A1647" s="527"/>
      <c r="B1647" s="530"/>
      <c r="C1647" s="110">
        <v>17</v>
      </c>
      <c r="D1647" s="66"/>
      <c r="E1647" s="12"/>
      <c r="F1647" s="12"/>
      <c r="G1647" s="12"/>
      <c r="H1647" s="12"/>
      <c r="I1647" s="12"/>
      <c r="J1647" s="12"/>
      <c r="K1647" s="12"/>
      <c r="L1647" s="12"/>
      <c r="M1647" s="12"/>
      <c r="N1647" s="12"/>
      <c r="O1647" s="12"/>
      <c r="P1647" s="55">
        <f t="shared" si="79"/>
        <v>0</v>
      </c>
    </row>
    <row r="1648" spans="1:16" x14ac:dyDescent="0.25">
      <c r="A1648" s="527"/>
      <c r="B1648" s="530"/>
      <c r="C1648" s="110">
        <v>25</v>
      </c>
      <c r="D1648" s="66"/>
      <c r="E1648" s="12"/>
      <c r="F1648" s="12"/>
      <c r="G1648" s="12"/>
      <c r="H1648" s="12"/>
      <c r="I1648" s="12"/>
      <c r="J1648" s="12"/>
      <c r="K1648" s="12"/>
      <c r="L1648" s="12"/>
      <c r="M1648" s="12"/>
      <c r="N1648" s="12"/>
      <c r="O1648" s="12"/>
      <c r="P1648" s="55">
        <f t="shared" si="79"/>
        <v>0</v>
      </c>
    </row>
    <row r="1649" spans="1:16" x14ac:dyDescent="0.25">
      <c r="A1649" s="527"/>
      <c r="B1649" s="530"/>
      <c r="C1649" s="110">
        <v>26</v>
      </c>
      <c r="D1649" s="66"/>
      <c r="E1649" s="12"/>
      <c r="F1649" s="12"/>
      <c r="G1649" s="12"/>
      <c r="H1649" s="12"/>
      <c r="I1649" s="12"/>
      <c r="J1649" s="12"/>
      <c r="K1649" s="12"/>
      <c r="L1649" s="12"/>
      <c r="M1649" s="12"/>
      <c r="N1649" s="12"/>
      <c r="O1649" s="12"/>
      <c r="P1649" s="55">
        <f t="shared" si="79"/>
        <v>0</v>
      </c>
    </row>
    <row r="1650" spans="1:16" x14ac:dyDescent="0.25">
      <c r="A1650" s="528"/>
      <c r="B1650" s="531"/>
      <c r="C1650" s="110">
        <v>27</v>
      </c>
      <c r="D1650" s="66"/>
      <c r="E1650" s="12"/>
      <c r="F1650" s="12"/>
      <c r="G1650" s="12"/>
      <c r="H1650" s="12"/>
      <c r="I1650" s="12"/>
      <c r="J1650" s="12"/>
      <c r="K1650" s="12"/>
      <c r="L1650" s="12"/>
      <c r="M1650" s="12"/>
      <c r="N1650" s="12"/>
      <c r="O1650" s="12"/>
      <c r="P1650" s="55">
        <f t="shared" si="79"/>
        <v>0</v>
      </c>
    </row>
    <row r="1651" spans="1:16" x14ac:dyDescent="0.25">
      <c r="A1651" s="526">
        <v>444</v>
      </c>
      <c r="B1651" s="529" t="s">
        <v>2390</v>
      </c>
      <c r="C1651" s="110">
        <v>11</v>
      </c>
      <c r="D1651" s="66"/>
      <c r="E1651" s="12"/>
      <c r="F1651" s="12"/>
      <c r="G1651" s="12"/>
      <c r="H1651" s="12"/>
      <c r="I1651" s="12"/>
      <c r="J1651" s="12"/>
      <c r="K1651" s="12"/>
      <c r="L1651" s="12"/>
      <c r="M1651" s="12"/>
      <c r="N1651" s="12"/>
      <c r="O1651" s="12"/>
      <c r="P1651" s="55">
        <f t="shared" si="79"/>
        <v>0</v>
      </c>
    </row>
    <row r="1652" spans="1:16" x14ac:dyDescent="0.25">
      <c r="A1652" s="527"/>
      <c r="B1652" s="530"/>
      <c r="C1652" s="110">
        <v>12</v>
      </c>
      <c r="D1652" s="66"/>
      <c r="E1652" s="12"/>
      <c r="F1652" s="12"/>
      <c r="G1652" s="12"/>
      <c r="H1652" s="12"/>
      <c r="I1652" s="12"/>
      <c r="J1652" s="12"/>
      <c r="K1652" s="12"/>
      <c r="L1652" s="12"/>
      <c r="M1652" s="12"/>
      <c r="N1652" s="12"/>
      <c r="O1652" s="12"/>
      <c r="P1652" s="55">
        <f t="shared" si="79"/>
        <v>0</v>
      </c>
    </row>
    <row r="1653" spans="1:16" x14ac:dyDescent="0.25">
      <c r="A1653" s="527"/>
      <c r="B1653" s="530"/>
      <c r="C1653" s="110">
        <v>13</v>
      </c>
      <c r="D1653" s="66"/>
      <c r="E1653" s="12"/>
      <c r="F1653" s="12"/>
      <c r="G1653" s="12"/>
      <c r="H1653" s="12"/>
      <c r="I1653" s="12"/>
      <c r="J1653" s="12"/>
      <c r="K1653" s="12"/>
      <c r="L1653" s="12"/>
      <c r="M1653" s="12"/>
      <c r="N1653" s="12"/>
      <c r="O1653" s="12"/>
      <c r="P1653" s="55">
        <f t="shared" si="79"/>
        <v>0</v>
      </c>
    </row>
    <row r="1654" spans="1:16" x14ac:dyDescent="0.25">
      <c r="A1654" s="527"/>
      <c r="B1654" s="530"/>
      <c r="C1654" s="110">
        <v>14</v>
      </c>
      <c r="D1654" s="66"/>
      <c r="E1654" s="12"/>
      <c r="F1654" s="12"/>
      <c r="G1654" s="12"/>
      <c r="H1654" s="12"/>
      <c r="I1654" s="12"/>
      <c r="J1654" s="12"/>
      <c r="K1654" s="12"/>
      <c r="L1654" s="12"/>
      <c r="M1654" s="12"/>
      <c r="N1654" s="12"/>
      <c r="O1654" s="12"/>
      <c r="P1654" s="55">
        <f t="shared" si="79"/>
        <v>0</v>
      </c>
    </row>
    <row r="1655" spans="1:16" x14ac:dyDescent="0.25">
      <c r="A1655" s="527"/>
      <c r="B1655" s="530"/>
      <c r="C1655" s="110">
        <v>15</v>
      </c>
      <c r="D1655" s="66"/>
      <c r="E1655" s="12"/>
      <c r="F1655" s="12"/>
      <c r="G1655" s="12"/>
      <c r="H1655" s="12"/>
      <c r="I1655" s="12"/>
      <c r="J1655" s="12"/>
      <c r="K1655" s="12"/>
      <c r="L1655" s="12"/>
      <c r="M1655" s="12"/>
      <c r="N1655" s="12"/>
      <c r="O1655" s="12"/>
      <c r="P1655" s="55">
        <f t="shared" si="79"/>
        <v>0</v>
      </c>
    </row>
    <row r="1656" spans="1:16" x14ac:dyDescent="0.25">
      <c r="A1656" s="527"/>
      <c r="B1656" s="530"/>
      <c r="C1656" s="110">
        <v>16</v>
      </c>
      <c r="D1656" s="66"/>
      <c r="E1656" s="12"/>
      <c r="F1656" s="12"/>
      <c r="G1656" s="12"/>
      <c r="H1656" s="12"/>
      <c r="I1656" s="12"/>
      <c r="J1656" s="12"/>
      <c r="K1656" s="12"/>
      <c r="L1656" s="12"/>
      <c r="M1656" s="12"/>
      <c r="N1656" s="12"/>
      <c r="O1656" s="12"/>
      <c r="P1656" s="55">
        <f t="shared" si="79"/>
        <v>0</v>
      </c>
    </row>
    <row r="1657" spans="1:16" x14ac:dyDescent="0.25">
      <c r="A1657" s="527"/>
      <c r="B1657" s="530"/>
      <c r="C1657" s="110">
        <v>17</v>
      </c>
      <c r="D1657" s="66"/>
      <c r="E1657" s="12"/>
      <c r="F1657" s="12"/>
      <c r="G1657" s="12"/>
      <c r="H1657" s="12"/>
      <c r="I1657" s="12"/>
      <c r="J1657" s="12"/>
      <c r="K1657" s="12"/>
      <c r="L1657" s="12"/>
      <c r="M1657" s="12"/>
      <c r="N1657" s="12"/>
      <c r="O1657" s="12"/>
      <c r="P1657" s="55">
        <f t="shared" si="79"/>
        <v>0</v>
      </c>
    </row>
    <row r="1658" spans="1:16" x14ac:dyDescent="0.25">
      <c r="A1658" s="527"/>
      <c r="B1658" s="530"/>
      <c r="C1658" s="110">
        <v>25</v>
      </c>
      <c r="D1658" s="66"/>
      <c r="E1658" s="12"/>
      <c r="F1658" s="12"/>
      <c r="G1658" s="12"/>
      <c r="H1658" s="12"/>
      <c r="I1658" s="12"/>
      <c r="J1658" s="12"/>
      <c r="K1658" s="12"/>
      <c r="L1658" s="12"/>
      <c r="M1658" s="12"/>
      <c r="N1658" s="12"/>
      <c r="O1658" s="12"/>
      <c r="P1658" s="55">
        <f t="shared" si="79"/>
        <v>0</v>
      </c>
    </row>
    <row r="1659" spans="1:16" x14ac:dyDescent="0.25">
      <c r="A1659" s="527"/>
      <c r="B1659" s="530"/>
      <c r="C1659" s="110">
        <v>26</v>
      </c>
      <c r="D1659" s="66"/>
      <c r="E1659" s="12"/>
      <c r="F1659" s="12"/>
      <c r="G1659" s="12"/>
      <c r="H1659" s="12"/>
      <c r="I1659" s="12"/>
      <c r="J1659" s="12"/>
      <c r="K1659" s="12"/>
      <c r="L1659" s="12"/>
      <c r="M1659" s="12"/>
      <c r="N1659" s="12"/>
      <c r="O1659" s="12"/>
      <c r="P1659" s="55">
        <f t="shared" si="79"/>
        <v>0</v>
      </c>
    </row>
    <row r="1660" spans="1:16" x14ac:dyDescent="0.25">
      <c r="A1660" s="528"/>
      <c r="B1660" s="531"/>
      <c r="C1660" s="110">
        <v>27</v>
      </c>
      <c r="D1660" s="66"/>
      <c r="E1660" s="12"/>
      <c r="F1660" s="12"/>
      <c r="G1660" s="12"/>
      <c r="H1660" s="12"/>
      <c r="I1660" s="12"/>
      <c r="J1660" s="12"/>
      <c r="K1660" s="12"/>
      <c r="L1660" s="12"/>
      <c r="M1660" s="12"/>
      <c r="N1660" s="12"/>
      <c r="O1660" s="12"/>
      <c r="P1660" s="55">
        <f t="shared" si="79"/>
        <v>0</v>
      </c>
    </row>
    <row r="1661" spans="1:16" x14ac:dyDescent="0.25">
      <c r="A1661" s="526">
        <v>445</v>
      </c>
      <c r="B1661" s="529" t="s">
        <v>2391</v>
      </c>
      <c r="C1661" s="110">
        <v>11</v>
      </c>
      <c r="D1661" s="66"/>
      <c r="E1661" s="12"/>
      <c r="F1661" s="12"/>
      <c r="G1661" s="12"/>
      <c r="H1661" s="12"/>
      <c r="I1661" s="12"/>
      <c r="J1661" s="12"/>
      <c r="K1661" s="12"/>
      <c r="L1661" s="12"/>
      <c r="M1661" s="12"/>
      <c r="N1661" s="12"/>
      <c r="O1661" s="12"/>
      <c r="P1661" s="55">
        <f t="shared" si="79"/>
        <v>0</v>
      </c>
    </row>
    <row r="1662" spans="1:16" x14ac:dyDescent="0.25">
      <c r="A1662" s="527"/>
      <c r="B1662" s="530"/>
      <c r="C1662" s="110">
        <v>12</v>
      </c>
      <c r="D1662" s="66"/>
      <c r="E1662" s="12"/>
      <c r="F1662" s="12"/>
      <c r="G1662" s="12"/>
      <c r="H1662" s="12"/>
      <c r="I1662" s="12"/>
      <c r="J1662" s="12"/>
      <c r="K1662" s="12"/>
      <c r="L1662" s="12"/>
      <c r="M1662" s="12"/>
      <c r="N1662" s="12"/>
      <c r="O1662" s="12"/>
      <c r="P1662" s="55">
        <f t="shared" si="79"/>
        <v>0</v>
      </c>
    </row>
    <row r="1663" spans="1:16" x14ac:dyDescent="0.25">
      <c r="A1663" s="527"/>
      <c r="B1663" s="530"/>
      <c r="C1663" s="110">
        <v>13</v>
      </c>
      <c r="D1663" s="66"/>
      <c r="E1663" s="12"/>
      <c r="F1663" s="12"/>
      <c r="G1663" s="12"/>
      <c r="H1663" s="12"/>
      <c r="I1663" s="12"/>
      <c r="J1663" s="12"/>
      <c r="K1663" s="12"/>
      <c r="L1663" s="12"/>
      <c r="M1663" s="12"/>
      <c r="N1663" s="12"/>
      <c r="O1663" s="12"/>
      <c r="P1663" s="55">
        <f t="shared" si="79"/>
        <v>0</v>
      </c>
    </row>
    <row r="1664" spans="1:16" x14ac:dyDescent="0.25">
      <c r="A1664" s="527"/>
      <c r="B1664" s="530"/>
      <c r="C1664" s="110">
        <v>14</v>
      </c>
      <c r="D1664" s="66"/>
      <c r="E1664" s="12"/>
      <c r="F1664" s="12"/>
      <c r="G1664" s="12"/>
      <c r="H1664" s="12"/>
      <c r="I1664" s="12"/>
      <c r="J1664" s="12"/>
      <c r="K1664" s="12"/>
      <c r="L1664" s="12"/>
      <c r="M1664" s="12"/>
      <c r="N1664" s="12"/>
      <c r="O1664" s="12"/>
      <c r="P1664" s="55">
        <f t="shared" si="79"/>
        <v>0</v>
      </c>
    </row>
    <row r="1665" spans="1:16" x14ac:dyDescent="0.25">
      <c r="A1665" s="527"/>
      <c r="B1665" s="530"/>
      <c r="C1665" s="110">
        <v>15</v>
      </c>
      <c r="D1665" s="66"/>
      <c r="E1665" s="12"/>
      <c r="F1665" s="12"/>
      <c r="G1665" s="12"/>
      <c r="H1665" s="12"/>
      <c r="I1665" s="12"/>
      <c r="J1665" s="12"/>
      <c r="K1665" s="12"/>
      <c r="L1665" s="12"/>
      <c r="M1665" s="12"/>
      <c r="N1665" s="12"/>
      <c r="O1665" s="12"/>
      <c r="P1665" s="55">
        <f t="shared" si="79"/>
        <v>0</v>
      </c>
    </row>
    <row r="1666" spans="1:16" x14ac:dyDescent="0.25">
      <c r="A1666" s="527"/>
      <c r="B1666" s="530"/>
      <c r="C1666" s="110">
        <v>16</v>
      </c>
      <c r="D1666" s="66"/>
      <c r="E1666" s="12"/>
      <c r="F1666" s="12"/>
      <c r="G1666" s="12"/>
      <c r="H1666" s="12"/>
      <c r="I1666" s="12"/>
      <c r="J1666" s="12"/>
      <c r="K1666" s="12"/>
      <c r="L1666" s="12"/>
      <c r="M1666" s="12"/>
      <c r="N1666" s="12"/>
      <c r="O1666" s="12"/>
      <c r="P1666" s="55">
        <f t="shared" si="79"/>
        <v>0</v>
      </c>
    </row>
    <row r="1667" spans="1:16" x14ac:dyDescent="0.25">
      <c r="A1667" s="527"/>
      <c r="B1667" s="530"/>
      <c r="C1667" s="110">
        <v>17</v>
      </c>
      <c r="D1667" s="66"/>
      <c r="E1667" s="12"/>
      <c r="F1667" s="12"/>
      <c r="G1667" s="12"/>
      <c r="H1667" s="12"/>
      <c r="I1667" s="12"/>
      <c r="J1667" s="12"/>
      <c r="K1667" s="12"/>
      <c r="L1667" s="12"/>
      <c r="M1667" s="12"/>
      <c r="N1667" s="12"/>
      <c r="O1667" s="12"/>
      <c r="P1667" s="55">
        <f t="shared" si="79"/>
        <v>0</v>
      </c>
    </row>
    <row r="1668" spans="1:16" x14ac:dyDescent="0.25">
      <c r="A1668" s="527"/>
      <c r="B1668" s="530"/>
      <c r="C1668" s="110">
        <v>25</v>
      </c>
      <c r="D1668" s="66"/>
      <c r="E1668" s="12"/>
      <c r="F1668" s="12"/>
      <c r="G1668" s="12"/>
      <c r="H1668" s="12"/>
      <c r="I1668" s="12"/>
      <c r="J1668" s="12"/>
      <c r="K1668" s="12"/>
      <c r="L1668" s="12"/>
      <c r="M1668" s="12"/>
      <c r="N1668" s="12"/>
      <c r="O1668" s="12"/>
      <c r="P1668" s="55">
        <f t="shared" si="79"/>
        <v>0</v>
      </c>
    </row>
    <row r="1669" spans="1:16" x14ac:dyDescent="0.25">
      <c r="A1669" s="527"/>
      <c r="B1669" s="530"/>
      <c r="C1669" s="110">
        <v>26</v>
      </c>
      <c r="D1669" s="66"/>
      <c r="E1669" s="12"/>
      <c r="F1669" s="12"/>
      <c r="G1669" s="12"/>
      <c r="H1669" s="12"/>
      <c r="I1669" s="12"/>
      <c r="J1669" s="12"/>
      <c r="K1669" s="12"/>
      <c r="L1669" s="12"/>
      <c r="M1669" s="12"/>
      <c r="N1669" s="12"/>
      <c r="O1669" s="12"/>
      <c r="P1669" s="55">
        <f t="shared" si="79"/>
        <v>0</v>
      </c>
    </row>
    <row r="1670" spans="1:16" x14ac:dyDescent="0.25">
      <c r="A1670" s="528"/>
      <c r="B1670" s="531"/>
      <c r="C1670" s="110">
        <v>27</v>
      </c>
      <c r="D1670" s="66"/>
      <c r="E1670" s="12"/>
      <c r="F1670" s="12"/>
      <c r="G1670" s="12"/>
      <c r="H1670" s="12"/>
      <c r="I1670" s="12"/>
      <c r="J1670" s="12"/>
      <c r="K1670" s="12"/>
      <c r="L1670" s="12"/>
      <c r="M1670" s="12"/>
      <c r="N1670" s="12"/>
      <c r="O1670" s="12"/>
      <c r="P1670" s="55">
        <f t="shared" si="79"/>
        <v>0</v>
      </c>
    </row>
    <row r="1671" spans="1:16" x14ac:dyDescent="0.25">
      <c r="A1671" s="526">
        <v>446</v>
      </c>
      <c r="B1671" s="529" t="s">
        <v>2392</v>
      </c>
      <c r="C1671" s="110">
        <v>11</v>
      </c>
      <c r="D1671" s="66"/>
      <c r="E1671" s="12"/>
      <c r="F1671" s="12"/>
      <c r="G1671" s="12"/>
      <c r="H1671" s="12"/>
      <c r="I1671" s="12"/>
      <c r="J1671" s="12"/>
      <c r="K1671" s="12"/>
      <c r="L1671" s="12"/>
      <c r="M1671" s="12"/>
      <c r="N1671" s="12"/>
      <c r="O1671" s="12"/>
      <c r="P1671" s="55">
        <f t="shared" si="79"/>
        <v>0</v>
      </c>
    </row>
    <row r="1672" spans="1:16" x14ac:dyDescent="0.25">
      <c r="A1672" s="527"/>
      <c r="B1672" s="530"/>
      <c r="C1672" s="110">
        <v>12</v>
      </c>
      <c r="D1672" s="66"/>
      <c r="E1672" s="12"/>
      <c r="F1672" s="12"/>
      <c r="G1672" s="12"/>
      <c r="H1672" s="12"/>
      <c r="I1672" s="12"/>
      <c r="J1672" s="12"/>
      <c r="K1672" s="12"/>
      <c r="L1672" s="12"/>
      <c r="M1672" s="12"/>
      <c r="N1672" s="12"/>
      <c r="O1672" s="12"/>
      <c r="P1672" s="55">
        <f t="shared" si="79"/>
        <v>0</v>
      </c>
    </row>
    <row r="1673" spans="1:16" x14ac:dyDescent="0.25">
      <c r="A1673" s="527"/>
      <c r="B1673" s="530"/>
      <c r="C1673" s="110">
        <v>13</v>
      </c>
      <c r="D1673" s="66"/>
      <c r="E1673" s="12"/>
      <c r="F1673" s="12"/>
      <c r="G1673" s="12"/>
      <c r="H1673" s="12"/>
      <c r="I1673" s="12"/>
      <c r="J1673" s="12"/>
      <c r="K1673" s="12"/>
      <c r="L1673" s="12"/>
      <c r="M1673" s="12"/>
      <c r="N1673" s="12"/>
      <c r="O1673" s="12"/>
      <c r="P1673" s="55">
        <f t="shared" si="79"/>
        <v>0</v>
      </c>
    </row>
    <row r="1674" spans="1:16" x14ac:dyDescent="0.25">
      <c r="A1674" s="527"/>
      <c r="B1674" s="530"/>
      <c r="C1674" s="110">
        <v>14</v>
      </c>
      <c r="D1674" s="66"/>
      <c r="E1674" s="12"/>
      <c r="F1674" s="12"/>
      <c r="G1674" s="12"/>
      <c r="H1674" s="12"/>
      <c r="I1674" s="12"/>
      <c r="J1674" s="12"/>
      <c r="K1674" s="12"/>
      <c r="L1674" s="12"/>
      <c r="M1674" s="12"/>
      <c r="N1674" s="12"/>
      <c r="O1674" s="12"/>
      <c r="P1674" s="55">
        <f t="shared" si="79"/>
        <v>0</v>
      </c>
    </row>
    <row r="1675" spans="1:16" x14ac:dyDescent="0.25">
      <c r="A1675" s="527"/>
      <c r="B1675" s="530"/>
      <c r="C1675" s="110">
        <v>15</v>
      </c>
      <c r="D1675" s="66"/>
      <c r="E1675" s="12"/>
      <c r="F1675" s="12"/>
      <c r="G1675" s="12"/>
      <c r="H1675" s="12"/>
      <c r="I1675" s="12"/>
      <c r="J1675" s="12"/>
      <c r="K1675" s="12"/>
      <c r="L1675" s="12"/>
      <c r="M1675" s="12"/>
      <c r="N1675" s="12"/>
      <c r="O1675" s="12"/>
      <c r="P1675" s="55">
        <f t="shared" si="79"/>
        <v>0</v>
      </c>
    </row>
    <row r="1676" spans="1:16" x14ac:dyDescent="0.25">
      <c r="A1676" s="527"/>
      <c r="B1676" s="530"/>
      <c r="C1676" s="110">
        <v>16</v>
      </c>
      <c r="D1676" s="66"/>
      <c r="E1676" s="12"/>
      <c r="F1676" s="12"/>
      <c r="G1676" s="12"/>
      <c r="H1676" s="12"/>
      <c r="I1676" s="12"/>
      <c r="J1676" s="12"/>
      <c r="K1676" s="12"/>
      <c r="L1676" s="12"/>
      <c r="M1676" s="12"/>
      <c r="N1676" s="12"/>
      <c r="O1676" s="12"/>
      <c r="P1676" s="55">
        <f t="shared" si="79"/>
        <v>0</v>
      </c>
    </row>
    <row r="1677" spans="1:16" x14ac:dyDescent="0.25">
      <c r="A1677" s="527"/>
      <c r="B1677" s="530"/>
      <c r="C1677" s="110">
        <v>17</v>
      </c>
      <c r="D1677" s="66"/>
      <c r="E1677" s="12"/>
      <c r="F1677" s="12"/>
      <c r="G1677" s="12"/>
      <c r="H1677" s="12"/>
      <c r="I1677" s="12"/>
      <c r="J1677" s="12"/>
      <c r="K1677" s="12"/>
      <c r="L1677" s="12"/>
      <c r="M1677" s="12"/>
      <c r="N1677" s="12"/>
      <c r="O1677" s="12"/>
      <c r="P1677" s="55">
        <f t="shared" si="79"/>
        <v>0</v>
      </c>
    </row>
    <row r="1678" spans="1:16" x14ac:dyDescent="0.25">
      <c r="A1678" s="527"/>
      <c r="B1678" s="530"/>
      <c r="C1678" s="110">
        <v>25</v>
      </c>
      <c r="D1678" s="66"/>
      <c r="E1678" s="12"/>
      <c r="F1678" s="12"/>
      <c r="G1678" s="12"/>
      <c r="H1678" s="12"/>
      <c r="I1678" s="12"/>
      <c r="J1678" s="12"/>
      <c r="K1678" s="12"/>
      <c r="L1678" s="12"/>
      <c r="M1678" s="12"/>
      <c r="N1678" s="12"/>
      <c r="O1678" s="12"/>
      <c r="P1678" s="55">
        <f t="shared" si="79"/>
        <v>0</v>
      </c>
    </row>
    <row r="1679" spans="1:16" x14ac:dyDescent="0.25">
      <c r="A1679" s="527"/>
      <c r="B1679" s="530"/>
      <c r="C1679" s="110">
        <v>26</v>
      </c>
      <c r="D1679" s="66"/>
      <c r="E1679" s="12"/>
      <c r="F1679" s="12"/>
      <c r="G1679" s="12"/>
      <c r="H1679" s="12"/>
      <c r="I1679" s="12"/>
      <c r="J1679" s="12"/>
      <c r="K1679" s="12"/>
      <c r="L1679" s="12"/>
      <c r="M1679" s="12"/>
      <c r="N1679" s="12"/>
      <c r="O1679" s="12"/>
      <c r="P1679" s="55">
        <f t="shared" si="79"/>
        <v>0</v>
      </c>
    </row>
    <row r="1680" spans="1:16" x14ac:dyDescent="0.25">
      <c r="A1680" s="528"/>
      <c r="B1680" s="531"/>
      <c r="C1680" s="110">
        <v>27</v>
      </c>
      <c r="D1680" s="66"/>
      <c r="E1680" s="12"/>
      <c r="F1680" s="12"/>
      <c r="G1680" s="12"/>
      <c r="H1680" s="12"/>
      <c r="I1680" s="12"/>
      <c r="J1680" s="12"/>
      <c r="K1680" s="12"/>
      <c r="L1680" s="12"/>
      <c r="M1680" s="12"/>
      <c r="N1680" s="12"/>
      <c r="O1680" s="12"/>
      <c r="P1680" s="55">
        <f t="shared" si="79"/>
        <v>0</v>
      </c>
    </row>
    <row r="1681" spans="1:16" x14ac:dyDescent="0.25">
      <c r="A1681" s="526">
        <v>447</v>
      </c>
      <c r="B1681" s="529" t="s">
        <v>2393</v>
      </c>
      <c r="C1681" s="110">
        <v>11</v>
      </c>
      <c r="D1681" s="66"/>
      <c r="E1681" s="12"/>
      <c r="F1681" s="12"/>
      <c r="G1681" s="12"/>
      <c r="H1681" s="12"/>
      <c r="I1681" s="12"/>
      <c r="J1681" s="12"/>
      <c r="K1681" s="12"/>
      <c r="L1681" s="12"/>
      <c r="M1681" s="12"/>
      <c r="N1681" s="12"/>
      <c r="O1681" s="12"/>
      <c r="P1681" s="55">
        <f t="shared" si="79"/>
        <v>0</v>
      </c>
    </row>
    <row r="1682" spans="1:16" x14ac:dyDescent="0.25">
      <c r="A1682" s="527"/>
      <c r="B1682" s="530"/>
      <c r="C1682" s="110">
        <v>12</v>
      </c>
      <c r="D1682" s="66"/>
      <c r="E1682" s="12"/>
      <c r="F1682" s="12"/>
      <c r="G1682" s="12"/>
      <c r="H1682" s="12"/>
      <c r="I1682" s="12"/>
      <c r="J1682" s="12"/>
      <c r="K1682" s="12"/>
      <c r="L1682" s="12"/>
      <c r="M1682" s="12"/>
      <c r="N1682" s="12"/>
      <c r="O1682" s="12"/>
      <c r="P1682" s="55">
        <f t="shared" si="79"/>
        <v>0</v>
      </c>
    </row>
    <row r="1683" spans="1:16" x14ac:dyDescent="0.25">
      <c r="A1683" s="527"/>
      <c r="B1683" s="530"/>
      <c r="C1683" s="110">
        <v>13</v>
      </c>
      <c r="D1683" s="66"/>
      <c r="E1683" s="12"/>
      <c r="F1683" s="12"/>
      <c r="G1683" s="12"/>
      <c r="H1683" s="12"/>
      <c r="I1683" s="12"/>
      <c r="J1683" s="12"/>
      <c r="K1683" s="12"/>
      <c r="L1683" s="12"/>
      <c r="M1683" s="12"/>
      <c r="N1683" s="12"/>
      <c r="O1683" s="12"/>
      <c r="P1683" s="55">
        <f t="shared" si="79"/>
        <v>0</v>
      </c>
    </row>
    <row r="1684" spans="1:16" x14ac:dyDescent="0.25">
      <c r="A1684" s="527"/>
      <c r="B1684" s="530"/>
      <c r="C1684" s="110">
        <v>14</v>
      </c>
      <c r="D1684" s="66"/>
      <c r="E1684" s="12"/>
      <c r="F1684" s="12"/>
      <c r="G1684" s="12"/>
      <c r="H1684" s="12"/>
      <c r="I1684" s="12"/>
      <c r="J1684" s="12"/>
      <c r="K1684" s="12"/>
      <c r="L1684" s="12"/>
      <c r="M1684" s="12"/>
      <c r="N1684" s="12"/>
      <c r="O1684" s="12"/>
      <c r="P1684" s="55">
        <f t="shared" si="79"/>
        <v>0</v>
      </c>
    </row>
    <row r="1685" spans="1:16" x14ac:dyDescent="0.25">
      <c r="A1685" s="527"/>
      <c r="B1685" s="530"/>
      <c r="C1685" s="110">
        <v>15</v>
      </c>
      <c r="D1685" s="66"/>
      <c r="E1685" s="12"/>
      <c r="F1685" s="12"/>
      <c r="G1685" s="12"/>
      <c r="H1685" s="12"/>
      <c r="I1685" s="12"/>
      <c r="J1685" s="12"/>
      <c r="K1685" s="12"/>
      <c r="L1685" s="12"/>
      <c r="M1685" s="12"/>
      <c r="N1685" s="12"/>
      <c r="O1685" s="12"/>
      <c r="P1685" s="55">
        <f t="shared" si="79"/>
        <v>0</v>
      </c>
    </row>
    <row r="1686" spans="1:16" x14ac:dyDescent="0.25">
      <c r="A1686" s="527"/>
      <c r="B1686" s="530"/>
      <c r="C1686" s="110">
        <v>16</v>
      </c>
      <c r="D1686" s="66"/>
      <c r="E1686" s="12"/>
      <c r="F1686" s="12"/>
      <c r="G1686" s="12"/>
      <c r="H1686" s="12"/>
      <c r="I1686" s="12"/>
      <c r="J1686" s="12"/>
      <c r="K1686" s="12"/>
      <c r="L1686" s="12"/>
      <c r="M1686" s="12"/>
      <c r="N1686" s="12"/>
      <c r="O1686" s="12"/>
      <c r="P1686" s="55">
        <f t="shared" si="79"/>
        <v>0</v>
      </c>
    </row>
    <row r="1687" spans="1:16" x14ac:dyDescent="0.25">
      <c r="A1687" s="527"/>
      <c r="B1687" s="530"/>
      <c r="C1687" s="110">
        <v>17</v>
      </c>
      <c r="D1687" s="66"/>
      <c r="E1687" s="12"/>
      <c r="F1687" s="12"/>
      <c r="G1687" s="12"/>
      <c r="H1687" s="12"/>
      <c r="I1687" s="12"/>
      <c r="J1687" s="12"/>
      <c r="K1687" s="12"/>
      <c r="L1687" s="12"/>
      <c r="M1687" s="12"/>
      <c r="N1687" s="12"/>
      <c r="O1687" s="12"/>
      <c r="P1687" s="55">
        <f t="shared" si="79"/>
        <v>0</v>
      </c>
    </row>
    <row r="1688" spans="1:16" x14ac:dyDescent="0.25">
      <c r="A1688" s="527"/>
      <c r="B1688" s="530"/>
      <c r="C1688" s="110">
        <v>25</v>
      </c>
      <c r="D1688" s="66"/>
      <c r="E1688" s="12"/>
      <c r="F1688" s="12"/>
      <c r="G1688" s="12"/>
      <c r="H1688" s="12"/>
      <c r="I1688" s="12"/>
      <c r="J1688" s="12"/>
      <c r="K1688" s="12"/>
      <c r="L1688" s="12"/>
      <c r="M1688" s="12"/>
      <c r="N1688" s="12"/>
      <c r="O1688" s="12"/>
      <c r="P1688" s="55">
        <f t="shared" si="79"/>
        <v>0</v>
      </c>
    </row>
    <row r="1689" spans="1:16" x14ac:dyDescent="0.25">
      <c r="A1689" s="527"/>
      <c r="B1689" s="530"/>
      <c r="C1689" s="110">
        <v>26</v>
      </c>
      <c r="D1689" s="66"/>
      <c r="E1689" s="12"/>
      <c r="F1689" s="12"/>
      <c r="G1689" s="12"/>
      <c r="H1689" s="12"/>
      <c r="I1689" s="12"/>
      <c r="J1689" s="12"/>
      <c r="K1689" s="12"/>
      <c r="L1689" s="12"/>
      <c r="M1689" s="12"/>
      <c r="N1689" s="12"/>
      <c r="O1689" s="12"/>
      <c r="P1689" s="55">
        <f t="shared" si="79"/>
        <v>0</v>
      </c>
    </row>
    <row r="1690" spans="1:16" x14ac:dyDescent="0.25">
      <c r="A1690" s="528"/>
      <c r="B1690" s="531"/>
      <c r="C1690" s="110">
        <v>27</v>
      </c>
      <c r="D1690" s="66"/>
      <c r="E1690" s="12"/>
      <c r="F1690" s="12"/>
      <c r="G1690" s="12"/>
      <c r="H1690" s="12"/>
      <c r="I1690" s="12"/>
      <c r="J1690" s="12"/>
      <c r="K1690" s="12"/>
      <c r="L1690" s="12"/>
      <c r="M1690" s="12"/>
      <c r="N1690" s="12"/>
      <c r="O1690" s="12"/>
      <c r="P1690" s="55">
        <f t="shared" si="79"/>
        <v>0</v>
      </c>
    </row>
    <row r="1691" spans="1:16" x14ac:dyDescent="0.25">
      <c r="A1691" s="526">
        <v>448</v>
      </c>
      <c r="B1691" s="529" t="s">
        <v>2394</v>
      </c>
      <c r="C1691" s="110">
        <v>11</v>
      </c>
      <c r="D1691" s="66"/>
      <c r="E1691" s="12"/>
      <c r="F1691" s="12"/>
      <c r="G1691" s="12"/>
      <c r="H1691" s="12"/>
      <c r="I1691" s="12"/>
      <c r="J1691" s="12"/>
      <c r="K1691" s="12"/>
      <c r="L1691" s="12"/>
      <c r="M1691" s="12"/>
      <c r="N1691" s="12"/>
      <c r="O1691" s="12"/>
      <c r="P1691" s="55">
        <f t="shared" si="79"/>
        <v>0</v>
      </c>
    </row>
    <row r="1692" spans="1:16" x14ac:dyDescent="0.25">
      <c r="A1692" s="527"/>
      <c r="B1692" s="530"/>
      <c r="C1692" s="110">
        <v>12</v>
      </c>
      <c r="D1692" s="66"/>
      <c r="E1692" s="12"/>
      <c r="F1692" s="12"/>
      <c r="G1692" s="12"/>
      <c r="H1692" s="12"/>
      <c r="I1692" s="12"/>
      <c r="J1692" s="12"/>
      <c r="K1692" s="12"/>
      <c r="L1692" s="12"/>
      <c r="M1692" s="12"/>
      <c r="N1692" s="12"/>
      <c r="O1692" s="12"/>
      <c r="P1692" s="55">
        <f t="shared" si="79"/>
        <v>0</v>
      </c>
    </row>
    <row r="1693" spans="1:16" x14ac:dyDescent="0.25">
      <c r="A1693" s="527"/>
      <c r="B1693" s="530"/>
      <c r="C1693" s="110">
        <v>13</v>
      </c>
      <c r="D1693" s="66"/>
      <c r="E1693" s="12"/>
      <c r="F1693" s="12"/>
      <c r="G1693" s="12"/>
      <c r="H1693" s="12"/>
      <c r="I1693" s="12"/>
      <c r="J1693" s="12"/>
      <c r="K1693" s="12"/>
      <c r="L1693" s="12"/>
      <c r="M1693" s="12"/>
      <c r="N1693" s="12"/>
      <c r="O1693" s="12"/>
      <c r="P1693" s="55">
        <f t="shared" si="79"/>
        <v>0</v>
      </c>
    </row>
    <row r="1694" spans="1:16" x14ac:dyDescent="0.25">
      <c r="A1694" s="527"/>
      <c r="B1694" s="530"/>
      <c r="C1694" s="110">
        <v>14</v>
      </c>
      <c r="D1694" s="66"/>
      <c r="E1694" s="12"/>
      <c r="F1694" s="12"/>
      <c r="G1694" s="12"/>
      <c r="H1694" s="12"/>
      <c r="I1694" s="12"/>
      <c r="J1694" s="12"/>
      <c r="K1694" s="12"/>
      <c r="L1694" s="12"/>
      <c r="M1694" s="12"/>
      <c r="N1694" s="12"/>
      <c r="O1694" s="12"/>
      <c r="P1694" s="55">
        <f t="shared" si="79"/>
        <v>0</v>
      </c>
    </row>
    <row r="1695" spans="1:16" x14ac:dyDescent="0.25">
      <c r="A1695" s="527"/>
      <c r="B1695" s="530"/>
      <c r="C1695" s="110">
        <v>15</v>
      </c>
      <c r="D1695" s="66"/>
      <c r="E1695" s="12"/>
      <c r="F1695" s="12"/>
      <c r="G1695" s="12"/>
      <c r="H1695" s="12"/>
      <c r="I1695" s="12"/>
      <c r="J1695" s="12"/>
      <c r="K1695" s="12"/>
      <c r="L1695" s="12"/>
      <c r="M1695" s="12"/>
      <c r="N1695" s="12"/>
      <c r="O1695" s="12"/>
      <c r="P1695" s="55">
        <f t="shared" si="79"/>
        <v>0</v>
      </c>
    </row>
    <row r="1696" spans="1:16" x14ac:dyDescent="0.25">
      <c r="A1696" s="527"/>
      <c r="B1696" s="530"/>
      <c r="C1696" s="110">
        <v>16</v>
      </c>
      <c r="D1696" s="66"/>
      <c r="E1696" s="12"/>
      <c r="F1696" s="12"/>
      <c r="G1696" s="12"/>
      <c r="H1696" s="12"/>
      <c r="I1696" s="12"/>
      <c r="J1696" s="12"/>
      <c r="K1696" s="12"/>
      <c r="L1696" s="12"/>
      <c r="M1696" s="12"/>
      <c r="N1696" s="12"/>
      <c r="O1696" s="12"/>
      <c r="P1696" s="55">
        <f t="shared" si="79"/>
        <v>0</v>
      </c>
    </row>
    <row r="1697" spans="1:16" x14ac:dyDescent="0.25">
      <c r="A1697" s="527"/>
      <c r="B1697" s="530"/>
      <c r="C1697" s="110">
        <v>17</v>
      </c>
      <c r="D1697" s="66"/>
      <c r="E1697" s="12"/>
      <c r="F1697" s="12"/>
      <c r="G1697" s="12"/>
      <c r="H1697" s="12"/>
      <c r="I1697" s="12"/>
      <c r="J1697" s="12"/>
      <c r="K1697" s="12"/>
      <c r="L1697" s="12"/>
      <c r="M1697" s="12"/>
      <c r="N1697" s="12"/>
      <c r="O1697" s="12"/>
      <c r="P1697" s="55">
        <f t="shared" si="79"/>
        <v>0</v>
      </c>
    </row>
    <row r="1698" spans="1:16" x14ac:dyDescent="0.25">
      <c r="A1698" s="527"/>
      <c r="B1698" s="530"/>
      <c r="C1698" s="110">
        <v>25</v>
      </c>
      <c r="D1698" s="66"/>
      <c r="E1698" s="12"/>
      <c r="F1698" s="12"/>
      <c r="G1698" s="12"/>
      <c r="H1698" s="12"/>
      <c r="I1698" s="12"/>
      <c r="J1698" s="12"/>
      <c r="K1698" s="12"/>
      <c r="L1698" s="12"/>
      <c r="M1698" s="12"/>
      <c r="N1698" s="12"/>
      <c r="O1698" s="12"/>
      <c r="P1698" s="55">
        <f t="shared" si="79"/>
        <v>0</v>
      </c>
    </row>
    <row r="1699" spans="1:16" x14ac:dyDescent="0.25">
      <c r="A1699" s="527"/>
      <c r="B1699" s="530"/>
      <c r="C1699" s="110">
        <v>26</v>
      </c>
      <c r="D1699" s="66"/>
      <c r="E1699" s="12"/>
      <c r="F1699" s="12"/>
      <c r="G1699" s="12"/>
      <c r="H1699" s="12"/>
      <c r="I1699" s="12"/>
      <c r="J1699" s="12"/>
      <c r="K1699" s="12"/>
      <c r="L1699" s="12"/>
      <c r="M1699" s="12"/>
      <c r="N1699" s="12"/>
      <c r="O1699" s="12"/>
      <c r="P1699" s="55">
        <f t="shared" si="79"/>
        <v>0</v>
      </c>
    </row>
    <row r="1700" spans="1:16" x14ac:dyDescent="0.25">
      <c r="A1700" s="528"/>
      <c r="B1700" s="531"/>
      <c r="C1700" s="110">
        <v>27</v>
      </c>
      <c r="D1700" s="66"/>
      <c r="E1700" s="12"/>
      <c r="F1700" s="12"/>
      <c r="G1700" s="12"/>
      <c r="H1700" s="12"/>
      <c r="I1700" s="12"/>
      <c r="J1700" s="12"/>
      <c r="K1700" s="12"/>
      <c r="L1700" s="12"/>
      <c r="M1700" s="12"/>
      <c r="N1700" s="12"/>
      <c r="O1700" s="12"/>
      <c r="P1700" s="55">
        <f t="shared" si="79"/>
        <v>0</v>
      </c>
    </row>
    <row r="1701" spans="1:16" x14ac:dyDescent="0.25">
      <c r="A1701" s="74">
        <v>4500</v>
      </c>
      <c r="B1701" s="534" t="s">
        <v>2395</v>
      </c>
      <c r="C1701" s="535"/>
      <c r="D1701" s="72">
        <f>SUM(D1702:D1731)</f>
        <v>320000</v>
      </c>
      <c r="E1701" s="72">
        <f t="shared" ref="E1701:O1701" si="80">SUM(E1702:E1731)</f>
        <v>320000</v>
      </c>
      <c r="F1701" s="72">
        <f t="shared" si="80"/>
        <v>320000</v>
      </c>
      <c r="G1701" s="72">
        <f t="shared" si="80"/>
        <v>320000</v>
      </c>
      <c r="H1701" s="72">
        <f t="shared" si="80"/>
        <v>320000</v>
      </c>
      <c r="I1701" s="72">
        <f t="shared" si="80"/>
        <v>320000</v>
      </c>
      <c r="J1701" s="72">
        <f t="shared" si="80"/>
        <v>320000</v>
      </c>
      <c r="K1701" s="72">
        <f t="shared" si="80"/>
        <v>320000</v>
      </c>
      <c r="L1701" s="72">
        <f t="shared" si="80"/>
        <v>320000</v>
      </c>
      <c r="M1701" s="72">
        <f t="shared" si="80"/>
        <v>320000</v>
      </c>
      <c r="N1701" s="72">
        <f t="shared" si="80"/>
        <v>320000</v>
      </c>
      <c r="O1701" s="72">
        <f t="shared" si="80"/>
        <v>320000</v>
      </c>
      <c r="P1701" s="72">
        <f>SUM(P1702:P1731)</f>
        <v>3840000</v>
      </c>
    </row>
    <row r="1702" spans="1:16" x14ac:dyDescent="0.25">
      <c r="A1702" s="526">
        <v>451</v>
      </c>
      <c r="B1702" s="529" t="s">
        <v>2396</v>
      </c>
      <c r="C1702" s="110">
        <v>11</v>
      </c>
      <c r="D1702" s="66"/>
      <c r="E1702" s="12"/>
      <c r="F1702" s="12"/>
      <c r="G1702" s="12"/>
      <c r="H1702" s="12"/>
      <c r="I1702" s="12"/>
      <c r="J1702" s="12"/>
      <c r="K1702" s="12"/>
      <c r="L1702" s="12"/>
      <c r="M1702" s="12"/>
      <c r="N1702" s="12"/>
      <c r="O1702" s="12"/>
      <c r="P1702" s="55">
        <f>SUM(D1702:O1702)</f>
        <v>0</v>
      </c>
    </row>
    <row r="1703" spans="1:16" x14ac:dyDescent="0.25">
      <c r="A1703" s="527"/>
      <c r="B1703" s="530"/>
      <c r="C1703" s="110">
        <v>12</v>
      </c>
      <c r="D1703" s="66"/>
      <c r="E1703" s="12"/>
      <c r="F1703" s="12"/>
      <c r="G1703" s="12"/>
      <c r="H1703" s="12"/>
      <c r="I1703" s="12"/>
      <c r="J1703" s="12"/>
      <c r="K1703" s="12"/>
      <c r="L1703" s="12"/>
      <c r="M1703" s="12"/>
      <c r="N1703" s="12"/>
      <c r="O1703" s="12"/>
      <c r="P1703" s="55">
        <f t="shared" ref="P1703:P1731" si="81">SUM(D1703:O1703)</f>
        <v>0</v>
      </c>
    </row>
    <row r="1704" spans="1:16" x14ac:dyDescent="0.25">
      <c r="A1704" s="527"/>
      <c r="B1704" s="530"/>
      <c r="C1704" s="110">
        <v>13</v>
      </c>
      <c r="D1704" s="66"/>
      <c r="E1704" s="12"/>
      <c r="F1704" s="12"/>
      <c r="G1704" s="12"/>
      <c r="H1704" s="12"/>
      <c r="I1704" s="12"/>
      <c r="J1704" s="12"/>
      <c r="K1704" s="12"/>
      <c r="L1704" s="12"/>
      <c r="M1704" s="12"/>
      <c r="N1704" s="12"/>
      <c r="O1704" s="12"/>
      <c r="P1704" s="55">
        <f t="shared" si="81"/>
        <v>0</v>
      </c>
    </row>
    <row r="1705" spans="1:16" x14ac:dyDescent="0.25">
      <c r="A1705" s="527"/>
      <c r="B1705" s="530"/>
      <c r="C1705" s="110">
        <v>14</v>
      </c>
      <c r="D1705" s="66"/>
      <c r="E1705" s="12"/>
      <c r="F1705" s="12"/>
      <c r="G1705" s="12"/>
      <c r="H1705" s="12"/>
      <c r="I1705" s="12"/>
      <c r="J1705" s="12"/>
      <c r="K1705" s="12"/>
      <c r="L1705" s="12"/>
      <c r="M1705" s="12"/>
      <c r="N1705" s="12"/>
      <c r="O1705" s="12"/>
      <c r="P1705" s="55">
        <f t="shared" si="81"/>
        <v>0</v>
      </c>
    </row>
    <row r="1706" spans="1:16" x14ac:dyDescent="0.25">
      <c r="A1706" s="527"/>
      <c r="B1706" s="530"/>
      <c r="C1706" s="110">
        <v>15</v>
      </c>
      <c r="D1706" s="66"/>
      <c r="E1706" s="12"/>
      <c r="F1706" s="12"/>
      <c r="G1706" s="12"/>
      <c r="H1706" s="12"/>
      <c r="I1706" s="12"/>
      <c r="J1706" s="12"/>
      <c r="K1706" s="12"/>
      <c r="L1706" s="12"/>
      <c r="M1706" s="12"/>
      <c r="N1706" s="12"/>
      <c r="O1706" s="12"/>
      <c r="P1706" s="55">
        <f t="shared" si="81"/>
        <v>0</v>
      </c>
    </row>
    <row r="1707" spans="1:16" x14ac:dyDescent="0.25">
      <c r="A1707" s="527"/>
      <c r="B1707" s="530"/>
      <c r="C1707" s="110">
        <v>16</v>
      </c>
      <c r="D1707" s="66"/>
      <c r="E1707" s="12"/>
      <c r="F1707" s="12"/>
      <c r="G1707" s="12"/>
      <c r="H1707" s="12"/>
      <c r="I1707" s="12"/>
      <c r="J1707" s="12"/>
      <c r="K1707" s="12"/>
      <c r="L1707" s="12"/>
      <c r="M1707" s="12"/>
      <c r="N1707" s="12"/>
      <c r="O1707" s="12"/>
      <c r="P1707" s="55">
        <f t="shared" si="81"/>
        <v>0</v>
      </c>
    </row>
    <row r="1708" spans="1:16" x14ac:dyDescent="0.25">
      <c r="A1708" s="527"/>
      <c r="B1708" s="530"/>
      <c r="C1708" s="110">
        <v>17</v>
      </c>
      <c r="D1708" s="66"/>
      <c r="E1708" s="12"/>
      <c r="F1708" s="12"/>
      <c r="G1708" s="12"/>
      <c r="H1708" s="12"/>
      <c r="I1708" s="12"/>
      <c r="J1708" s="12"/>
      <c r="K1708" s="12"/>
      <c r="L1708" s="12"/>
      <c r="M1708" s="12"/>
      <c r="N1708" s="12"/>
      <c r="O1708" s="12"/>
      <c r="P1708" s="55">
        <f t="shared" si="81"/>
        <v>0</v>
      </c>
    </row>
    <row r="1709" spans="1:16" x14ac:dyDescent="0.25">
      <c r="A1709" s="527"/>
      <c r="B1709" s="530"/>
      <c r="C1709" s="110">
        <v>25</v>
      </c>
      <c r="D1709" s="66"/>
      <c r="E1709" s="12"/>
      <c r="F1709" s="12"/>
      <c r="G1709" s="12"/>
      <c r="H1709" s="12"/>
      <c r="I1709" s="12"/>
      <c r="J1709" s="12"/>
      <c r="K1709" s="12"/>
      <c r="L1709" s="12"/>
      <c r="M1709" s="12"/>
      <c r="N1709" s="12"/>
      <c r="O1709" s="12"/>
      <c r="P1709" s="55">
        <f t="shared" si="81"/>
        <v>0</v>
      </c>
    </row>
    <row r="1710" spans="1:16" x14ac:dyDescent="0.25">
      <c r="A1710" s="527"/>
      <c r="B1710" s="530"/>
      <c r="C1710" s="110">
        <v>26</v>
      </c>
      <c r="D1710" s="66"/>
      <c r="E1710" s="12"/>
      <c r="F1710" s="12"/>
      <c r="G1710" s="12"/>
      <c r="H1710" s="12"/>
      <c r="I1710" s="12"/>
      <c r="J1710" s="12"/>
      <c r="K1710" s="12"/>
      <c r="L1710" s="12"/>
      <c r="M1710" s="12"/>
      <c r="N1710" s="12"/>
      <c r="O1710" s="12"/>
      <c r="P1710" s="55">
        <f t="shared" si="81"/>
        <v>0</v>
      </c>
    </row>
    <row r="1711" spans="1:16" x14ac:dyDescent="0.25">
      <c r="A1711" s="528"/>
      <c r="B1711" s="531"/>
      <c r="C1711" s="110">
        <v>27</v>
      </c>
      <c r="D1711" s="66"/>
      <c r="E1711" s="12"/>
      <c r="F1711" s="12"/>
      <c r="G1711" s="12"/>
      <c r="H1711" s="12"/>
      <c r="I1711" s="12"/>
      <c r="J1711" s="12"/>
      <c r="K1711" s="12"/>
      <c r="L1711" s="12"/>
      <c r="M1711" s="12"/>
      <c r="N1711" s="12"/>
      <c r="O1711" s="12"/>
      <c r="P1711" s="55">
        <f t="shared" si="81"/>
        <v>0</v>
      </c>
    </row>
    <row r="1712" spans="1:16" x14ac:dyDescent="0.25">
      <c r="A1712" s="526">
        <v>452</v>
      </c>
      <c r="B1712" s="529" t="s">
        <v>2397</v>
      </c>
      <c r="C1712" s="110">
        <v>11</v>
      </c>
      <c r="D1712" s="66"/>
      <c r="E1712" s="12"/>
      <c r="F1712" s="12"/>
      <c r="G1712" s="12"/>
      <c r="H1712" s="12"/>
      <c r="I1712" s="12"/>
      <c r="J1712" s="12"/>
      <c r="K1712" s="12"/>
      <c r="L1712" s="12"/>
      <c r="M1712" s="12"/>
      <c r="N1712" s="12"/>
      <c r="O1712" s="12"/>
      <c r="P1712" s="55">
        <f t="shared" si="81"/>
        <v>0</v>
      </c>
    </row>
    <row r="1713" spans="1:16" x14ac:dyDescent="0.25">
      <c r="A1713" s="527"/>
      <c r="B1713" s="530"/>
      <c r="C1713" s="110">
        <v>12</v>
      </c>
      <c r="D1713" s="66"/>
      <c r="E1713" s="12"/>
      <c r="F1713" s="12"/>
      <c r="G1713" s="12"/>
      <c r="H1713" s="12"/>
      <c r="I1713" s="12"/>
      <c r="J1713" s="12"/>
      <c r="K1713" s="12"/>
      <c r="L1713" s="12"/>
      <c r="M1713" s="12"/>
      <c r="N1713" s="12"/>
      <c r="O1713" s="12"/>
      <c r="P1713" s="55">
        <f t="shared" si="81"/>
        <v>0</v>
      </c>
    </row>
    <row r="1714" spans="1:16" x14ac:dyDescent="0.25">
      <c r="A1714" s="527"/>
      <c r="B1714" s="530"/>
      <c r="C1714" s="110">
        <v>13</v>
      </c>
      <c r="D1714" s="66"/>
      <c r="E1714" s="12"/>
      <c r="F1714" s="12"/>
      <c r="G1714" s="12"/>
      <c r="H1714" s="12"/>
      <c r="I1714" s="12"/>
      <c r="J1714" s="12"/>
      <c r="K1714" s="12"/>
      <c r="L1714" s="12"/>
      <c r="M1714" s="12"/>
      <c r="N1714" s="12"/>
      <c r="O1714" s="12"/>
      <c r="P1714" s="55">
        <f t="shared" si="81"/>
        <v>0</v>
      </c>
    </row>
    <row r="1715" spans="1:16" x14ac:dyDescent="0.25">
      <c r="A1715" s="527"/>
      <c r="B1715" s="530"/>
      <c r="C1715" s="110">
        <v>14</v>
      </c>
      <c r="D1715" s="66"/>
      <c r="E1715" s="12"/>
      <c r="F1715" s="12"/>
      <c r="G1715" s="12"/>
      <c r="H1715" s="12"/>
      <c r="I1715" s="12"/>
      <c r="J1715" s="12"/>
      <c r="K1715" s="12"/>
      <c r="L1715" s="12"/>
      <c r="M1715" s="12"/>
      <c r="N1715" s="12"/>
      <c r="O1715" s="12"/>
      <c r="P1715" s="55">
        <f t="shared" si="81"/>
        <v>0</v>
      </c>
    </row>
    <row r="1716" spans="1:16" x14ac:dyDescent="0.25">
      <c r="A1716" s="527"/>
      <c r="B1716" s="530"/>
      <c r="C1716" s="110">
        <v>15</v>
      </c>
      <c r="D1716" s="66">
        <v>320000</v>
      </c>
      <c r="E1716" s="12">
        <v>320000</v>
      </c>
      <c r="F1716" s="12">
        <v>320000</v>
      </c>
      <c r="G1716" s="12">
        <v>320000</v>
      </c>
      <c r="H1716" s="12">
        <v>320000</v>
      </c>
      <c r="I1716" s="12">
        <v>320000</v>
      </c>
      <c r="J1716" s="12">
        <v>320000</v>
      </c>
      <c r="K1716" s="12">
        <v>320000</v>
      </c>
      <c r="L1716" s="12">
        <v>320000</v>
      </c>
      <c r="M1716" s="12">
        <v>320000</v>
      </c>
      <c r="N1716" s="12">
        <v>320000</v>
      </c>
      <c r="O1716" s="12">
        <v>320000</v>
      </c>
      <c r="P1716" s="55">
        <f t="shared" si="81"/>
        <v>3840000</v>
      </c>
    </row>
    <row r="1717" spans="1:16" x14ac:dyDescent="0.25">
      <c r="A1717" s="527"/>
      <c r="B1717" s="530"/>
      <c r="C1717" s="110">
        <v>16</v>
      </c>
      <c r="D1717" s="66"/>
      <c r="E1717" s="12"/>
      <c r="F1717" s="12"/>
      <c r="G1717" s="12"/>
      <c r="H1717" s="12"/>
      <c r="I1717" s="12"/>
      <c r="J1717" s="12"/>
      <c r="K1717" s="12"/>
      <c r="L1717" s="12"/>
      <c r="M1717" s="12"/>
      <c r="N1717" s="12"/>
      <c r="O1717" s="12"/>
      <c r="P1717" s="55">
        <f t="shared" si="81"/>
        <v>0</v>
      </c>
    </row>
    <row r="1718" spans="1:16" x14ac:dyDescent="0.25">
      <c r="A1718" s="527"/>
      <c r="B1718" s="530"/>
      <c r="C1718" s="110">
        <v>17</v>
      </c>
      <c r="D1718" s="66"/>
      <c r="E1718" s="12"/>
      <c r="F1718" s="12"/>
      <c r="G1718" s="12"/>
      <c r="H1718" s="12"/>
      <c r="I1718" s="12"/>
      <c r="J1718" s="12"/>
      <c r="K1718" s="12"/>
      <c r="L1718" s="12"/>
      <c r="M1718" s="12"/>
      <c r="N1718" s="12"/>
      <c r="O1718" s="12"/>
      <c r="P1718" s="55">
        <f t="shared" si="81"/>
        <v>0</v>
      </c>
    </row>
    <row r="1719" spans="1:16" x14ac:dyDescent="0.25">
      <c r="A1719" s="527"/>
      <c r="B1719" s="530"/>
      <c r="C1719" s="110">
        <v>25</v>
      </c>
      <c r="D1719" s="66"/>
      <c r="E1719" s="12"/>
      <c r="F1719" s="12"/>
      <c r="G1719" s="12"/>
      <c r="H1719" s="12"/>
      <c r="I1719" s="12"/>
      <c r="J1719" s="12"/>
      <c r="K1719" s="12"/>
      <c r="L1719" s="12"/>
      <c r="M1719" s="12"/>
      <c r="N1719" s="12"/>
      <c r="O1719" s="12"/>
      <c r="P1719" s="55">
        <f t="shared" si="81"/>
        <v>0</v>
      </c>
    </row>
    <row r="1720" spans="1:16" x14ac:dyDescent="0.25">
      <c r="A1720" s="527"/>
      <c r="B1720" s="530"/>
      <c r="C1720" s="110">
        <v>26</v>
      </c>
      <c r="D1720" s="66"/>
      <c r="E1720" s="12"/>
      <c r="F1720" s="12"/>
      <c r="G1720" s="12"/>
      <c r="H1720" s="12"/>
      <c r="I1720" s="12"/>
      <c r="J1720" s="12"/>
      <c r="K1720" s="12"/>
      <c r="L1720" s="12"/>
      <c r="M1720" s="12"/>
      <c r="N1720" s="12"/>
      <c r="O1720" s="12"/>
      <c r="P1720" s="55">
        <f t="shared" si="81"/>
        <v>0</v>
      </c>
    </row>
    <row r="1721" spans="1:16" x14ac:dyDescent="0.25">
      <c r="A1721" s="528"/>
      <c r="B1721" s="531"/>
      <c r="C1721" s="110">
        <v>27</v>
      </c>
      <c r="D1721" s="66"/>
      <c r="E1721" s="12"/>
      <c r="F1721" s="12"/>
      <c r="G1721" s="12"/>
      <c r="H1721" s="12"/>
      <c r="I1721" s="12"/>
      <c r="J1721" s="12"/>
      <c r="K1721" s="12"/>
      <c r="L1721" s="12"/>
      <c r="M1721" s="12"/>
      <c r="N1721" s="12"/>
      <c r="O1721" s="12"/>
      <c r="P1721" s="55">
        <f t="shared" si="81"/>
        <v>0</v>
      </c>
    </row>
    <row r="1722" spans="1:16" x14ac:dyDescent="0.25">
      <c r="A1722" s="526">
        <v>459</v>
      </c>
      <c r="B1722" s="529" t="s">
        <v>2398</v>
      </c>
      <c r="C1722" s="110">
        <v>11</v>
      </c>
      <c r="D1722" s="66"/>
      <c r="E1722" s="12"/>
      <c r="F1722" s="12"/>
      <c r="G1722" s="12"/>
      <c r="H1722" s="12"/>
      <c r="I1722" s="12"/>
      <c r="J1722" s="12"/>
      <c r="K1722" s="12"/>
      <c r="L1722" s="12"/>
      <c r="M1722" s="12"/>
      <c r="N1722" s="12"/>
      <c r="O1722" s="12"/>
      <c r="P1722" s="55">
        <f t="shared" si="81"/>
        <v>0</v>
      </c>
    </row>
    <row r="1723" spans="1:16" x14ac:dyDescent="0.25">
      <c r="A1723" s="527"/>
      <c r="B1723" s="530"/>
      <c r="C1723" s="110">
        <v>12</v>
      </c>
      <c r="D1723" s="66"/>
      <c r="E1723" s="12"/>
      <c r="F1723" s="12"/>
      <c r="G1723" s="12"/>
      <c r="H1723" s="12"/>
      <c r="I1723" s="12"/>
      <c r="J1723" s="12"/>
      <c r="K1723" s="12"/>
      <c r="L1723" s="12"/>
      <c r="M1723" s="12"/>
      <c r="N1723" s="12"/>
      <c r="O1723" s="12"/>
      <c r="P1723" s="55">
        <f t="shared" si="81"/>
        <v>0</v>
      </c>
    </row>
    <row r="1724" spans="1:16" x14ac:dyDescent="0.25">
      <c r="A1724" s="527"/>
      <c r="B1724" s="530"/>
      <c r="C1724" s="110">
        <v>13</v>
      </c>
      <c r="D1724" s="66"/>
      <c r="E1724" s="12"/>
      <c r="F1724" s="12"/>
      <c r="G1724" s="12"/>
      <c r="H1724" s="12"/>
      <c r="I1724" s="12"/>
      <c r="J1724" s="12"/>
      <c r="K1724" s="12"/>
      <c r="L1724" s="12"/>
      <c r="M1724" s="12"/>
      <c r="N1724" s="12"/>
      <c r="O1724" s="12"/>
      <c r="P1724" s="55">
        <f t="shared" si="81"/>
        <v>0</v>
      </c>
    </row>
    <row r="1725" spans="1:16" x14ac:dyDescent="0.25">
      <c r="A1725" s="527"/>
      <c r="B1725" s="530"/>
      <c r="C1725" s="110">
        <v>14</v>
      </c>
      <c r="D1725" s="66"/>
      <c r="E1725" s="12"/>
      <c r="F1725" s="12"/>
      <c r="G1725" s="12"/>
      <c r="H1725" s="12"/>
      <c r="I1725" s="12"/>
      <c r="J1725" s="12"/>
      <c r="K1725" s="12"/>
      <c r="L1725" s="12"/>
      <c r="M1725" s="12"/>
      <c r="N1725" s="12"/>
      <c r="O1725" s="12"/>
      <c r="P1725" s="55">
        <f t="shared" si="81"/>
        <v>0</v>
      </c>
    </row>
    <row r="1726" spans="1:16" x14ac:dyDescent="0.25">
      <c r="A1726" s="527"/>
      <c r="B1726" s="530"/>
      <c r="C1726" s="110">
        <v>15</v>
      </c>
      <c r="D1726" s="66"/>
      <c r="E1726" s="12"/>
      <c r="F1726" s="12"/>
      <c r="G1726" s="12"/>
      <c r="H1726" s="12"/>
      <c r="I1726" s="12"/>
      <c r="J1726" s="12"/>
      <c r="K1726" s="12"/>
      <c r="L1726" s="12"/>
      <c r="M1726" s="12"/>
      <c r="N1726" s="12"/>
      <c r="O1726" s="12"/>
      <c r="P1726" s="55">
        <f t="shared" si="81"/>
        <v>0</v>
      </c>
    </row>
    <row r="1727" spans="1:16" x14ac:dyDescent="0.25">
      <c r="A1727" s="527"/>
      <c r="B1727" s="530"/>
      <c r="C1727" s="110">
        <v>16</v>
      </c>
      <c r="D1727" s="66"/>
      <c r="E1727" s="12"/>
      <c r="F1727" s="12"/>
      <c r="G1727" s="12"/>
      <c r="H1727" s="12"/>
      <c r="I1727" s="12"/>
      <c r="J1727" s="12"/>
      <c r="K1727" s="12"/>
      <c r="L1727" s="12"/>
      <c r="M1727" s="12"/>
      <c r="N1727" s="12"/>
      <c r="O1727" s="12"/>
      <c r="P1727" s="55">
        <f t="shared" si="81"/>
        <v>0</v>
      </c>
    </row>
    <row r="1728" spans="1:16" x14ac:dyDescent="0.25">
      <c r="A1728" s="527"/>
      <c r="B1728" s="530"/>
      <c r="C1728" s="110">
        <v>17</v>
      </c>
      <c r="D1728" s="66"/>
      <c r="E1728" s="12"/>
      <c r="F1728" s="12"/>
      <c r="G1728" s="12"/>
      <c r="H1728" s="12"/>
      <c r="I1728" s="12"/>
      <c r="J1728" s="12"/>
      <c r="K1728" s="12"/>
      <c r="L1728" s="12"/>
      <c r="M1728" s="12"/>
      <c r="N1728" s="12"/>
      <c r="O1728" s="12"/>
      <c r="P1728" s="55">
        <f t="shared" si="81"/>
        <v>0</v>
      </c>
    </row>
    <row r="1729" spans="1:16" x14ac:dyDescent="0.25">
      <c r="A1729" s="527"/>
      <c r="B1729" s="530"/>
      <c r="C1729" s="110">
        <v>25</v>
      </c>
      <c r="D1729" s="66"/>
      <c r="E1729" s="66"/>
      <c r="F1729" s="66"/>
      <c r="G1729" s="66"/>
      <c r="H1729" s="66"/>
      <c r="I1729" s="66"/>
      <c r="J1729" s="66"/>
      <c r="K1729" s="66"/>
      <c r="L1729" s="66"/>
      <c r="M1729" s="66"/>
      <c r="N1729" s="66"/>
      <c r="O1729" s="66"/>
      <c r="P1729" s="55">
        <f t="shared" si="81"/>
        <v>0</v>
      </c>
    </row>
    <row r="1730" spans="1:16" x14ac:dyDescent="0.25">
      <c r="A1730" s="527"/>
      <c r="B1730" s="530"/>
      <c r="C1730" s="110">
        <v>26</v>
      </c>
      <c r="D1730" s="66"/>
      <c r="E1730" s="66"/>
      <c r="F1730" s="66"/>
      <c r="G1730" s="66"/>
      <c r="H1730" s="66"/>
      <c r="I1730" s="66"/>
      <c r="J1730" s="66"/>
      <c r="K1730" s="66"/>
      <c r="L1730" s="66"/>
      <c r="M1730" s="66"/>
      <c r="N1730" s="66"/>
      <c r="O1730" s="66"/>
      <c r="P1730" s="55">
        <f t="shared" si="81"/>
        <v>0</v>
      </c>
    </row>
    <row r="1731" spans="1:16" x14ac:dyDescent="0.25">
      <c r="A1731" s="528"/>
      <c r="B1731" s="531"/>
      <c r="C1731" s="110">
        <v>27</v>
      </c>
      <c r="D1731" s="66"/>
      <c r="E1731" s="66"/>
      <c r="F1731" s="66"/>
      <c r="G1731" s="66"/>
      <c r="H1731" s="66"/>
      <c r="I1731" s="66"/>
      <c r="J1731" s="66"/>
      <c r="K1731" s="66"/>
      <c r="L1731" s="66"/>
      <c r="M1731" s="66"/>
      <c r="N1731" s="66"/>
      <c r="O1731" s="66"/>
      <c r="P1731" s="55">
        <f t="shared" si="81"/>
        <v>0</v>
      </c>
    </row>
    <row r="1732" spans="1:16" x14ac:dyDescent="0.25">
      <c r="A1732" s="74">
        <v>4600</v>
      </c>
      <c r="B1732" s="534" t="s">
        <v>2399</v>
      </c>
      <c r="C1732" s="535"/>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x14ac:dyDescent="0.25">
      <c r="A1733" s="526">
        <v>461</v>
      </c>
      <c r="B1733" s="529" t="s">
        <v>2400</v>
      </c>
      <c r="C1733" s="110">
        <v>11</v>
      </c>
      <c r="D1733" s="66"/>
      <c r="E1733" s="12"/>
      <c r="F1733" s="12"/>
      <c r="G1733" s="12"/>
      <c r="H1733" s="12"/>
      <c r="I1733" s="12"/>
      <c r="J1733" s="12"/>
      <c r="K1733" s="12"/>
      <c r="L1733" s="12"/>
      <c r="M1733" s="12"/>
      <c r="N1733" s="12"/>
      <c r="O1733" s="12"/>
      <c r="P1733" s="55">
        <f t="shared" ref="P1733:P1766" si="83">SUM(D1733:O1733)</f>
        <v>0</v>
      </c>
    </row>
    <row r="1734" spans="1:16" x14ac:dyDescent="0.25">
      <c r="A1734" s="527"/>
      <c r="B1734" s="530"/>
      <c r="C1734" s="110">
        <v>12</v>
      </c>
      <c r="D1734" s="66"/>
      <c r="E1734" s="12"/>
      <c r="F1734" s="12"/>
      <c r="G1734" s="12"/>
      <c r="H1734" s="12"/>
      <c r="I1734" s="12"/>
      <c r="J1734" s="12"/>
      <c r="K1734" s="12"/>
      <c r="L1734" s="12"/>
      <c r="M1734" s="12"/>
      <c r="N1734" s="12"/>
      <c r="O1734" s="12"/>
      <c r="P1734" s="55">
        <f t="shared" si="83"/>
        <v>0</v>
      </c>
    </row>
    <row r="1735" spans="1:16" x14ac:dyDescent="0.25">
      <c r="A1735" s="527"/>
      <c r="B1735" s="530"/>
      <c r="C1735" s="110">
        <v>13</v>
      </c>
      <c r="D1735" s="66"/>
      <c r="E1735" s="12"/>
      <c r="F1735" s="12"/>
      <c r="G1735" s="12"/>
      <c r="H1735" s="12"/>
      <c r="I1735" s="12"/>
      <c r="J1735" s="12"/>
      <c r="K1735" s="12"/>
      <c r="L1735" s="12"/>
      <c r="M1735" s="12"/>
      <c r="N1735" s="12"/>
      <c r="O1735" s="12"/>
      <c r="P1735" s="55">
        <f t="shared" si="83"/>
        <v>0</v>
      </c>
    </row>
    <row r="1736" spans="1:16" x14ac:dyDescent="0.25">
      <c r="A1736" s="527"/>
      <c r="B1736" s="530"/>
      <c r="C1736" s="110">
        <v>14</v>
      </c>
      <c r="D1736" s="66"/>
      <c r="E1736" s="12"/>
      <c r="F1736" s="12"/>
      <c r="G1736" s="12"/>
      <c r="H1736" s="12"/>
      <c r="I1736" s="12"/>
      <c r="J1736" s="12"/>
      <c r="K1736" s="12"/>
      <c r="L1736" s="12"/>
      <c r="M1736" s="12"/>
      <c r="N1736" s="12"/>
      <c r="O1736" s="12"/>
      <c r="P1736" s="55">
        <f t="shared" si="83"/>
        <v>0</v>
      </c>
    </row>
    <row r="1737" spans="1:16" x14ac:dyDescent="0.25">
      <c r="A1737" s="527"/>
      <c r="B1737" s="530"/>
      <c r="C1737" s="110">
        <v>15</v>
      </c>
      <c r="D1737" s="66"/>
      <c r="E1737" s="12"/>
      <c r="F1737" s="12"/>
      <c r="G1737" s="12"/>
      <c r="H1737" s="12"/>
      <c r="I1737" s="12"/>
      <c r="J1737" s="12"/>
      <c r="K1737" s="12"/>
      <c r="L1737" s="12"/>
      <c r="M1737" s="12"/>
      <c r="N1737" s="12"/>
      <c r="O1737" s="12"/>
      <c r="P1737" s="55">
        <f t="shared" si="83"/>
        <v>0</v>
      </c>
    </row>
    <row r="1738" spans="1:16" x14ac:dyDescent="0.25">
      <c r="A1738" s="527"/>
      <c r="B1738" s="530"/>
      <c r="C1738" s="110">
        <v>16</v>
      </c>
      <c r="D1738" s="66"/>
      <c r="E1738" s="12"/>
      <c r="F1738" s="12"/>
      <c r="G1738" s="12"/>
      <c r="H1738" s="12"/>
      <c r="I1738" s="12"/>
      <c r="J1738" s="12"/>
      <c r="K1738" s="12"/>
      <c r="L1738" s="12"/>
      <c r="M1738" s="12"/>
      <c r="N1738" s="12"/>
      <c r="O1738" s="12"/>
      <c r="P1738" s="55">
        <f t="shared" si="83"/>
        <v>0</v>
      </c>
    </row>
    <row r="1739" spans="1:16" x14ac:dyDescent="0.25">
      <c r="A1739" s="527"/>
      <c r="B1739" s="530"/>
      <c r="C1739" s="110">
        <v>17</v>
      </c>
      <c r="D1739" s="66"/>
      <c r="E1739" s="12"/>
      <c r="F1739" s="12"/>
      <c r="G1739" s="12"/>
      <c r="H1739" s="12"/>
      <c r="I1739" s="12"/>
      <c r="J1739" s="12"/>
      <c r="K1739" s="12"/>
      <c r="L1739" s="12"/>
      <c r="M1739" s="12"/>
      <c r="N1739" s="12"/>
      <c r="O1739" s="12"/>
      <c r="P1739" s="55">
        <f t="shared" si="83"/>
        <v>0</v>
      </c>
    </row>
    <row r="1740" spans="1:16" x14ac:dyDescent="0.25">
      <c r="A1740" s="527"/>
      <c r="B1740" s="530"/>
      <c r="C1740" s="110">
        <v>25</v>
      </c>
      <c r="D1740" s="66"/>
      <c r="E1740" s="12"/>
      <c r="F1740" s="12"/>
      <c r="G1740" s="12"/>
      <c r="H1740" s="12"/>
      <c r="I1740" s="12"/>
      <c r="J1740" s="12"/>
      <c r="K1740" s="12"/>
      <c r="L1740" s="12"/>
      <c r="M1740" s="12"/>
      <c r="N1740" s="12"/>
      <c r="O1740" s="12"/>
      <c r="P1740" s="55">
        <f t="shared" si="83"/>
        <v>0</v>
      </c>
    </row>
    <row r="1741" spans="1:16" x14ac:dyDescent="0.25">
      <c r="A1741" s="527"/>
      <c r="B1741" s="530"/>
      <c r="C1741" s="110">
        <v>26</v>
      </c>
      <c r="D1741" s="66"/>
      <c r="E1741" s="12"/>
      <c r="F1741" s="12"/>
      <c r="G1741" s="12"/>
      <c r="H1741" s="12"/>
      <c r="I1741" s="12"/>
      <c r="J1741" s="12"/>
      <c r="K1741" s="12"/>
      <c r="L1741" s="12"/>
      <c r="M1741" s="12"/>
      <c r="N1741" s="12"/>
      <c r="O1741" s="12"/>
      <c r="P1741" s="55">
        <f t="shared" si="83"/>
        <v>0</v>
      </c>
    </row>
    <row r="1742" spans="1:16" x14ac:dyDescent="0.25">
      <c r="A1742" s="528"/>
      <c r="B1742" s="531"/>
      <c r="C1742" s="110">
        <v>27</v>
      </c>
      <c r="D1742" s="66"/>
      <c r="E1742" s="12"/>
      <c r="F1742" s="12"/>
      <c r="G1742" s="12"/>
      <c r="H1742" s="12"/>
      <c r="I1742" s="12"/>
      <c r="J1742" s="12"/>
      <c r="K1742" s="12"/>
      <c r="L1742" s="12"/>
      <c r="M1742" s="12"/>
      <c r="N1742" s="12"/>
      <c r="O1742" s="12"/>
      <c r="P1742" s="55">
        <f t="shared" si="83"/>
        <v>0</v>
      </c>
    </row>
    <row r="1743" spans="1:16" x14ac:dyDescent="0.25">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x14ac:dyDescent="0.25">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x14ac:dyDescent="0.25">
      <c r="A1745" s="526">
        <v>464</v>
      </c>
      <c r="B1745" s="529" t="s">
        <v>2403</v>
      </c>
      <c r="C1745" s="110">
        <v>11</v>
      </c>
      <c r="D1745" s="66"/>
      <c r="E1745" s="12"/>
      <c r="F1745" s="12"/>
      <c r="G1745" s="12"/>
      <c r="H1745" s="12"/>
      <c r="I1745" s="12"/>
      <c r="J1745" s="12"/>
      <c r="K1745" s="12"/>
      <c r="L1745" s="12"/>
      <c r="M1745" s="12"/>
      <c r="N1745" s="12"/>
      <c r="O1745" s="12"/>
      <c r="P1745" s="55">
        <f t="shared" si="83"/>
        <v>0</v>
      </c>
    </row>
    <row r="1746" spans="1:16" x14ac:dyDescent="0.25">
      <c r="A1746" s="527"/>
      <c r="B1746" s="530"/>
      <c r="C1746" s="110">
        <v>12</v>
      </c>
      <c r="D1746" s="66"/>
      <c r="E1746" s="12"/>
      <c r="F1746" s="12"/>
      <c r="G1746" s="12"/>
      <c r="H1746" s="12"/>
      <c r="I1746" s="12"/>
      <c r="J1746" s="12"/>
      <c r="K1746" s="12"/>
      <c r="L1746" s="12"/>
      <c r="M1746" s="12"/>
      <c r="N1746" s="12"/>
      <c r="O1746" s="12"/>
      <c r="P1746" s="55">
        <f t="shared" si="83"/>
        <v>0</v>
      </c>
    </row>
    <row r="1747" spans="1:16" x14ac:dyDescent="0.25">
      <c r="A1747" s="527"/>
      <c r="B1747" s="530"/>
      <c r="C1747" s="110">
        <v>13</v>
      </c>
      <c r="D1747" s="66"/>
      <c r="E1747" s="12"/>
      <c r="F1747" s="12"/>
      <c r="G1747" s="12"/>
      <c r="H1747" s="12"/>
      <c r="I1747" s="12"/>
      <c r="J1747" s="12"/>
      <c r="K1747" s="12"/>
      <c r="L1747" s="12"/>
      <c r="M1747" s="12"/>
      <c r="N1747" s="12"/>
      <c r="O1747" s="12"/>
      <c r="P1747" s="55">
        <f t="shared" si="83"/>
        <v>0</v>
      </c>
    </row>
    <row r="1748" spans="1:16" x14ac:dyDescent="0.25">
      <c r="A1748" s="527"/>
      <c r="B1748" s="530"/>
      <c r="C1748" s="110">
        <v>14</v>
      </c>
      <c r="D1748" s="66"/>
      <c r="E1748" s="12"/>
      <c r="F1748" s="12"/>
      <c r="G1748" s="12"/>
      <c r="H1748" s="12"/>
      <c r="I1748" s="12"/>
      <c r="J1748" s="12"/>
      <c r="K1748" s="12"/>
      <c r="L1748" s="12"/>
      <c r="M1748" s="12"/>
      <c r="N1748" s="12"/>
      <c r="O1748" s="12"/>
      <c r="P1748" s="55">
        <f t="shared" si="83"/>
        <v>0</v>
      </c>
    </row>
    <row r="1749" spans="1:16" x14ac:dyDescent="0.25">
      <c r="A1749" s="527"/>
      <c r="B1749" s="530"/>
      <c r="C1749" s="110">
        <v>15</v>
      </c>
      <c r="D1749" s="66"/>
      <c r="E1749" s="12"/>
      <c r="F1749" s="12"/>
      <c r="G1749" s="12"/>
      <c r="H1749" s="12"/>
      <c r="I1749" s="12"/>
      <c r="J1749" s="12"/>
      <c r="K1749" s="12"/>
      <c r="L1749" s="12"/>
      <c r="M1749" s="12"/>
      <c r="N1749" s="12"/>
      <c r="O1749" s="12"/>
      <c r="P1749" s="55">
        <f t="shared" si="83"/>
        <v>0</v>
      </c>
    </row>
    <row r="1750" spans="1:16" x14ac:dyDescent="0.25">
      <c r="A1750" s="527"/>
      <c r="B1750" s="530"/>
      <c r="C1750" s="110">
        <v>16</v>
      </c>
      <c r="D1750" s="66"/>
      <c r="E1750" s="12"/>
      <c r="F1750" s="12"/>
      <c r="G1750" s="12"/>
      <c r="H1750" s="12"/>
      <c r="I1750" s="12"/>
      <c r="J1750" s="12"/>
      <c r="K1750" s="12"/>
      <c r="L1750" s="12"/>
      <c r="M1750" s="12"/>
      <c r="N1750" s="12"/>
      <c r="O1750" s="12"/>
      <c r="P1750" s="55">
        <f t="shared" si="83"/>
        <v>0</v>
      </c>
    </row>
    <row r="1751" spans="1:16" x14ac:dyDescent="0.25">
      <c r="A1751" s="527"/>
      <c r="B1751" s="530"/>
      <c r="C1751" s="110">
        <v>17</v>
      </c>
      <c r="D1751" s="66"/>
      <c r="E1751" s="12"/>
      <c r="F1751" s="12"/>
      <c r="G1751" s="12"/>
      <c r="H1751" s="12"/>
      <c r="I1751" s="12"/>
      <c r="J1751" s="12"/>
      <c r="K1751" s="12"/>
      <c r="L1751" s="12"/>
      <c r="M1751" s="12"/>
      <c r="N1751" s="12"/>
      <c r="O1751" s="12"/>
      <c r="P1751" s="55">
        <f t="shared" si="83"/>
        <v>0</v>
      </c>
    </row>
    <row r="1752" spans="1:16" x14ac:dyDescent="0.25">
      <c r="A1752" s="527"/>
      <c r="B1752" s="530"/>
      <c r="C1752" s="110">
        <v>25</v>
      </c>
      <c r="D1752" s="66"/>
      <c r="E1752" s="12"/>
      <c r="F1752" s="12"/>
      <c r="G1752" s="12"/>
      <c r="H1752" s="12"/>
      <c r="I1752" s="12"/>
      <c r="J1752" s="12"/>
      <c r="K1752" s="12"/>
      <c r="L1752" s="12"/>
      <c r="M1752" s="12"/>
      <c r="N1752" s="12"/>
      <c r="O1752" s="12"/>
      <c r="P1752" s="55">
        <f t="shared" si="83"/>
        <v>0</v>
      </c>
    </row>
    <row r="1753" spans="1:16" x14ac:dyDescent="0.25">
      <c r="A1753" s="527"/>
      <c r="B1753" s="530"/>
      <c r="C1753" s="110">
        <v>26</v>
      </c>
      <c r="D1753" s="66"/>
      <c r="E1753" s="12"/>
      <c r="F1753" s="12"/>
      <c r="G1753" s="12"/>
      <c r="H1753" s="12"/>
      <c r="I1753" s="12"/>
      <c r="J1753" s="12"/>
      <c r="K1753" s="12"/>
      <c r="L1753" s="12"/>
      <c r="M1753" s="12"/>
      <c r="N1753" s="12"/>
      <c r="O1753" s="12"/>
      <c r="P1753" s="55">
        <f t="shared" si="83"/>
        <v>0</v>
      </c>
    </row>
    <row r="1754" spans="1:16" x14ac:dyDescent="0.25">
      <c r="A1754" s="528"/>
      <c r="B1754" s="531"/>
      <c r="C1754" s="110">
        <v>27</v>
      </c>
      <c r="D1754" s="66"/>
      <c r="E1754" s="12"/>
      <c r="F1754" s="12"/>
      <c r="G1754" s="12"/>
      <c r="H1754" s="12"/>
      <c r="I1754" s="12"/>
      <c r="J1754" s="12"/>
      <c r="K1754" s="12"/>
      <c r="L1754" s="12"/>
      <c r="M1754" s="12"/>
      <c r="N1754" s="12"/>
      <c r="O1754" s="12"/>
      <c r="P1754" s="55">
        <f t="shared" si="83"/>
        <v>0</v>
      </c>
    </row>
    <row r="1755" spans="1:16" ht="30" x14ac:dyDescent="0.25">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x14ac:dyDescent="0.25">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x14ac:dyDescent="0.25">
      <c r="A1757" s="526">
        <v>469</v>
      </c>
      <c r="B1757" s="529" t="s">
        <v>2406</v>
      </c>
      <c r="C1757" s="110">
        <v>11</v>
      </c>
      <c r="D1757" s="66"/>
      <c r="E1757" s="12"/>
      <c r="F1757" s="12"/>
      <c r="G1757" s="12"/>
      <c r="H1757" s="12"/>
      <c r="I1757" s="12"/>
      <c r="J1757" s="12"/>
      <c r="K1757" s="12"/>
      <c r="L1757" s="12"/>
      <c r="M1757" s="12"/>
      <c r="N1757" s="12"/>
      <c r="O1757" s="12"/>
      <c r="P1757" s="55">
        <f t="shared" si="83"/>
        <v>0</v>
      </c>
    </row>
    <row r="1758" spans="1:16" x14ac:dyDescent="0.25">
      <c r="A1758" s="527"/>
      <c r="B1758" s="530"/>
      <c r="C1758" s="110">
        <v>12</v>
      </c>
      <c r="D1758" s="66"/>
      <c r="E1758" s="12"/>
      <c r="F1758" s="12"/>
      <c r="G1758" s="12"/>
      <c r="H1758" s="12"/>
      <c r="I1758" s="12"/>
      <c r="J1758" s="12"/>
      <c r="K1758" s="12"/>
      <c r="L1758" s="12"/>
      <c r="M1758" s="12"/>
      <c r="N1758" s="12"/>
      <c r="O1758" s="12"/>
      <c r="P1758" s="55">
        <f t="shared" si="83"/>
        <v>0</v>
      </c>
    </row>
    <row r="1759" spans="1:16" x14ac:dyDescent="0.25">
      <c r="A1759" s="527"/>
      <c r="B1759" s="530"/>
      <c r="C1759" s="110">
        <v>13</v>
      </c>
      <c r="D1759" s="66"/>
      <c r="E1759" s="12"/>
      <c r="F1759" s="12"/>
      <c r="G1759" s="12"/>
      <c r="H1759" s="12"/>
      <c r="I1759" s="12"/>
      <c r="J1759" s="12"/>
      <c r="K1759" s="12"/>
      <c r="L1759" s="12"/>
      <c r="M1759" s="12"/>
      <c r="N1759" s="12"/>
      <c r="O1759" s="12"/>
      <c r="P1759" s="55">
        <f t="shared" si="83"/>
        <v>0</v>
      </c>
    </row>
    <row r="1760" spans="1:16" x14ac:dyDescent="0.25">
      <c r="A1760" s="527"/>
      <c r="B1760" s="530"/>
      <c r="C1760" s="110">
        <v>14</v>
      </c>
      <c r="D1760" s="66"/>
      <c r="E1760" s="12"/>
      <c r="F1760" s="12"/>
      <c r="G1760" s="12"/>
      <c r="H1760" s="12"/>
      <c r="I1760" s="12"/>
      <c r="J1760" s="12"/>
      <c r="K1760" s="12"/>
      <c r="L1760" s="12"/>
      <c r="M1760" s="12"/>
      <c r="N1760" s="12"/>
      <c r="O1760" s="12"/>
      <c r="P1760" s="55">
        <f t="shared" si="83"/>
        <v>0</v>
      </c>
    </row>
    <row r="1761" spans="1:16" x14ac:dyDescent="0.25">
      <c r="A1761" s="527"/>
      <c r="B1761" s="530"/>
      <c r="C1761" s="110">
        <v>15</v>
      </c>
      <c r="D1761" s="66"/>
      <c r="E1761" s="12"/>
      <c r="F1761" s="12"/>
      <c r="G1761" s="12"/>
      <c r="H1761" s="12"/>
      <c r="I1761" s="12"/>
      <c r="J1761" s="12"/>
      <c r="K1761" s="12"/>
      <c r="L1761" s="12"/>
      <c r="M1761" s="12"/>
      <c r="N1761" s="12"/>
      <c r="O1761" s="12"/>
      <c r="P1761" s="55">
        <f t="shared" si="83"/>
        <v>0</v>
      </c>
    </row>
    <row r="1762" spans="1:16" x14ac:dyDescent="0.25">
      <c r="A1762" s="527"/>
      <c r="B1762" s="530"/>
      <c r="C1762" s="110">
        <v>16</v>
      </c>
      <c r="D1762" s="66"/>
      <c r="E1762" s="12"/>
      <c r="F1762" s="12"/>
      <c r="G1762" s="12"/>
      <c r="H1762" s="12"/>
      <c r="I1762" s="12"/>
      <c r="J1762" s="12"/>
      <c r="K1762" s="12"/>
      <c r="L1762" s="12"/>
      <c r="M1762" s="12"/>
      <c r="N1762" s="12"/>
      <c r="O1762" s="12"/>
      <c r="P1762" s="55">
        <f t="shared" si="83"/>
        <v>0</v>
      </c>
    </row>
    <row r="1763" spans="1:16" x14ac:dyDescent="0.25">
      <c r="A1763" s="527"/>
      <c r="B1763" s="530"/>
      <c r="C1763" s="110">
        <v>17</v>
      </c>
      <c r="D1763" s="66"/>
      <c r="E1763" s="12"/>
      <c r="F1763" s="12"/>
      <c r="G1763" s="12"/>
      <c r="H1763" s="12"/>
      <c r="I1763" s="12"/>
      <c r="J1763" s="12"/>
      <c r="K1763" s="12"/>
      <c r="L1763" s="12"/>
      <c r="M1763" s="12"/>
      <c r="N1763" s="12"/>
      <c r="O1763" s="12"/>
      <c r="P1763" s="55">
        <f t="shared" si="83"/>
        <v>0</v>
      </c>
    </row>
    <row r="1764" spans="1:16" x14ac:dyDescent="0.25">
      <c r="A1764" s="527"/>
      <c r="B1764" s="530"/>
      <c r="C1764" s="110">
        <v>25</v>
      </c>
      <c r="D1764" s="66"/>
      <c r="E1764" s="66"/>
      <c r="F1764" s="66"/>
      <c r="G1764" s="66"/>
      <c r="H1764" s="66"/>
      <c r="I1764" s="66"/>
      <c r="J1764" s="66"/>
      <c r="K1764" s="66"/>
      <c r="L1764" s="66"/>
      <c r="M1764" s="66"/>
      <c r="N1764" s="66"/>
      <c r="O1764" s="66"/>
      <c r="P1764" s="55">
        <f t="shared" si="83"/>
        <v>0</v>
      </c>
    </row>
    <row r="1765" spans="1:16" x14ac:dyDescent="0.25">
      <c r="A1765" s="527"/>
      <c r="B1765" s="530"/>
      <c r="C1765" s="110">
        <v>26</v>
      </c>
      <c r="D1765" s="66"/>
      <c r="E1765" s="66"/>
      <c r="F1765" s="66"/>
      <c r="G1765" s="66"/>
      <c r="H1765" s="66"/>
      <c r="I1765" s="66"/>
      <c r="J1765" s="66"/>
      <c r="K1765" s="66"/>
      <c r="L1765" s="66"/>
      <c r="M1765" s="66"/>
      <c r="N1765" s="66"/>
      <c r="O1765" s="66"/>
      <c r="P1765" s="55">
        <f t="shared" si="83"/>
        <v>0</v>
      </c>
    </row>
    <row r="1766" spans="1:16" x14ac:dyDescent="0.25">
      <c r="A1766" s="528"/>
      <c r="B1766" s="531"/>
      <c r="C1766" s="110">
        <v>27</v>
      </c>
      <c r="D1766" s="66"/>
      <c r="E1766" s="66"/>
      <c r="F1766" s="66"/>
      <c r="G1766" s="66"/>
      <c r="H1766" s="66"/>
      <c r="I1766" s="66"/>
      <c r="J1766" s="66"/>
      <c r="K1766" s="66"/>
      <c r="L1766" s="66"/>
      <c r="M1766" s="66"/>
      <c r="N1766" s="66"/>
      <c r="O1766" s="66"/>
      <c r="P1766" s="55">
        <f t="shared" si="83"/>
        <v>0</v>
      </c>
    </row>
    <row r="1767" spans="1:16" x14ac:dyDescent="0.25">
      <c r="A1767" s="74">
        <v>4700</v>
      </c>
      <c r="B1767" s="534" t="s">
        <v>2407</v>
      </c>
      <c r="C1767" s="535"/>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x14ac:dyDescent="0.25">
      <c r="A1768" s="526">
        <v>471</v>
      </c>
      <c r="B1768" s="529" t="s">
        <v>2408</v>
      </c>
      <c r="C1768" s="110">
        <v>11</v>
      </c>
      <c r="D1768" s="66"/>
      <c r="E1768" s="12"/>
      <c r="F1768" s="12"/>
      <c r="G1768" s="12"/>
      <c r="H1768" s="12"/>
      <c r="I1768" s="12"/>
      <c r="J1768" s="12"/>
      <c r="K1768" s="12"/>
      <c r="L1768" s="12"/>
      <c r="M1768" s="12"/>
      <c r="N1768" s="12"/>
      <c r="O1768" s="12"/>
      <c r="P1768" s="55">
        <f>SUM(D1768:O1768)</f>
        <v>0</v>
      </c>
    </row>
    <row r="1769" spans="1:16" x14ac:dyDescent="0.25">
      <c r="A1769" s="527"/>
      <c r="B1769" s="530"/>
      <c r="C1769" s="110">
        <v>12</v>
      </c>
      <c r="D1769" s="66"/>
      <c r="E1769" s="12"/>
      <c r="F1769" s="12"/>
      <c r="G1769" s="12"/>
      <c r="H1769" s="12"/>
      <c r="I1769" s="12"/>
      <c r="J1769" s="12"/>
      <c r="K1769" s="12"/>
      <c r="L1769" s="12"/>
      <c r="M1769" s="12"/>
      <c r="N1769" s="12"/>
      <c r="O1769" s="12"/>
      <c r="P1769" s="55">
        <f t="shared" ref="P1769:P1777" si="85">SUM(D1769:O1769)</f>
        <v>0</v>
      </c>
    </row>
    <row r="1770" spans="1:16" x14ac:dyDescent="0.25">
      <c r="A1770" s="527"/>
      <c r="B1770" s="530"/>
      <c r="C1770" s="110">
        <v>13</v>
      </c>
      <c r="D1770" s="66"/>
      <c r="E1770" s="12"/>
      <c r="F1770" s="12"/>
      <c r="G1770" s="12"/>
      <c r="H1770" s="12"/>
      <c r="I1770" s="12"/>
      <c r="J1770" s="12"/>
      <c r="K1770" s="12"/>
      <c r="L1770" s="12"/>
      <c r="M1770" s="12"/>
      <c r="N1770" s="12"/>
      <c r="O1770" s="12"/>
      <c r="P1770" s="55">
        <f t="shared" si="85"/>
        <v>0</v>
      </c>
    </row>
    <row r="1771" spans="1:16" x14ac:dyDescent="0.25">
      <c r="A1771" s="527"/>
      <c r="B1771" s="530"/>
      <c r="C1771" s="110">
        <v>14</v>
      </c>
      <c r="D1771" s="66"/>
      <c r="E1771" s="12"/>
      <c r="F1771" s="12"/>
      <c r="G1771" s="12"/>
      <c r="H1771" s="12"/>
      <c r="I1771" s="12"/>
      <c r="J1771" s="12"/>
      <c r="K1771" s="12"/>
      <c r="L1771" s="12"/>
      <c r="M1771" s="12"/>
      <c r="N1771" s="12"/>
      <c r="O1771" s="12"/>
      <c r="P1771" s="55">
        <f t="shared" si="85"/>
        <v>0</v>
      </c>
    </row>
    <row r="1772" spans="1:16" x14ac:dyDescent="0.25">
      <c r="A1772" s="527"/>
      <c r="B1772" s="530"/>
      <c r="C1772" s="110">
        <v>15</v>
      </c>
      <c r="D1772" s="66"/>
      <c r="E1772" s="12"/>
      <c r="F1772" s="12"/>
      <c r="G1772" s="12"/>
      <c r="H1772" s="12"/>
      <c r="I1772" s="12"/>
      <c r="J1772" s="12"/>
      <c r="K1772" s="12"/>
      <c r="L1772" s="12"/>
      <c r="M1772" s="12"/>
      <c r="N1772" s="12"/>
      <c r="O1772" s="12"/>
      <c r="P1772" s="55">
        <f t="shared" si="85"/>
        <v>0</v>
      </c>
    </row>
    <row r="1773" spans="1:16" x14ac:dyDescent="0.25">
      <c r="A1773" s="527"/>
      <c r="B1773" s="530"/>
      <c r="C1773" s="110">
        <v>16</v>
      </c>
      <c r="D1773" s="66"/>
      <c r="E1773" s="12"/>
      <c r="F1773" s="12"/>
      <c r="G1773" s="12"/>
      <c r="H1773" s="12"/>
      <c r="I1773" s="12"/>
      <c r="J1773" s="12"/>
      <c r="K1773" s="12"/>
      <c r="L1773" s="12"/>
      <c r="M1773" s="12"/>
      <c r="N1773" s="12"/>
      <c r="O1773" s="12"/>
      <c r="P1773" s="55">
        <f t="shared" si="85"/>
        <v>0</v>
      </c>
    </row>
    <row r="1774" spans="1:16" x14ac:dyDescent="0.25">
      <c r="A1774" s="527"/>
      <c r="B1774" s="530"/>
      <c r="C1774" s="110">
        <v>17</v>
      </c>
      <c r="D1774" s="66"/>
      <c r="E1774" s="12"/>
      <c r="F1774" s="12"/>
      <c r="G1774" s="12"/>
      <c r="H1774" s="12"/>
      <c r="I1774" s="12"/>
      <c r="J1774" s="12"/>
      <c r="K1774" s="12"/>
      <c r="L1774" s="12"/>
      <c r="M1774" s="12"/>
      <c r="N1774" s="12"/>
      <c r="O1774" s="12"/>
      <c r="P1774" s="55">
        <f t="shared" si="85"/>
        <v>0</v>
      </c>
    </row>
    <row r="1775" spans="1:16" x14ac:dyDescent="0.25">
      <c r="A1775" s="527"/>
      <c r="B1775" s="530"/>
      <c r="C1775" s="110">
        <v>25</v>
      </c>
      <c r="D1775" s="66"/>
      <c r="E1775" s="66"/>
      <c r="F1775" s="66"/>
      <c r="G1775" s="66"/>
      <c r="H1775" s="66"/>
      <c r="I1775" s="66"/>
      <c r="J1775" s="66"/>
      <c r="K1775" s="66"/>
      <c r="L1775" s="66"/>
      <c r="M1775" s="66"/>
      <c r="N1775" s="66"/>
      <c r="O1775" s="66"/>
      <c r="P1775" s="153">
        <f t="shared" si="85"/>
        <v>0</v>
      </c>
    </row>
    <row r="1776" spans="1:16" x14ac:dyDescent="0.25">
      <c r="A1776" s="527"/>
      <c r="B1776" s="530"/>
      <c r="C1776" s="110">
        <v>26</v>
      </c>
      <c r="D1776" s="66"/>
      <c r="E1776" s="66"/>
      <c r="F1776" s="66"/>
      <c r="G1776" s="66"/>
      <c r="H1776" s="66"/>
      <c r="I1776" s="66"/>
      <c r="J1776" s="66"/>
      <c r="K1776" s="66"/>
      <c r="L1776" s="66"/>
      <c r="M1776" s="66"/>
      <c r="N1776" s="66"/>
      <c r="O1776" s="66"/>
      <c r="P1776" s="153">
        <f t="shared" si="85"/>
        <v>0</v>
      </c>
    </row>
    <row r="1777" spans="1:16" x14ac:dyDescent="0.25">
      <c r="A1777" s="528"/>
      <c r="B1777" s="531"/>
      <c r="C1777" s="110">
        <v>27</v>
      </c>
      <c r="D1777" s="66"/>
      <c r="E1777" s="66"/>
      <c r="F1777" s="66"/>
      <c r="G1777" s="66"/>
      <c r="H1777" s="66"/>
      <c r="I1777" s="66"/>
      <c r="J1777" s="66"/>
      <c r="K1777" s="66"/>
      <c r="L1777" s="66"/>
      <c r="M1777" s="66"/>
      <c r="N1777" s="66"/>
      <c r="O1777" s="66"/>
      <c r="P1777" s="153">
        <f t="shared" si="85"/>
        <v>0</v>
      </c>
    </row>
    <row r="1778" spans="1:16" x14ac:dyDescent="0.25">
      <c r="A1778" s="74">
        <v>4800</v>
      </c>
      <c r="B1778" s="534" t="s">
        <v>2409</v>
      </c>
      <c r="C1778" s="535"/>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x14ac:dyDescent="0.25">
      <c r="A1779" s="526">
        <v>481</v>
      </c>
      <c r="B1779" s="529" t="s">
        <v>2410</v>
      </c>
      <c r="C1779" s="110">
        <v>11</v>
      </c>
      <c r="D1779" s="66"/>
      <c r="E1779" s="12"/>
      <c r="F1779" s="12"/>
      <c r="G1779" s="12"/>
      <c r="H1779" s="12"/>
      <c r="I1779" s="12"/>
      <c r="J1779" s="12"/>
      <c r="K1779" s="12"/>
      <c r="L1779" s="12"/>
      <c r="M1779" s="12"/>
      <c r="N1779" s="12"/>
      <c r="O1779" s="12"/>
      <c r="P1779" s="55">
        <f>SUM(D1779:O1779)</f>
        <v>0</v>
      </c>
    </row>
    <row r="1780" spans="1:16" x14ac:dyDescent="0.25">
      <c r="A1780" s="527"/>
      <c r="B1780" s="530"/>
      <c r="C1780" s="110">
        <v>12</v>
      </c>
      <c r="D1780" s="66"/>
      <c r="E1780" s="12"/>
      <c r="F1780" s="12"/>
      <c r="G1780" s="12"/>
      <c r="H1780" s="12"/>
      <c r="I1780" s="12"/>
      <c r="J1780" s="12"/>
      <c r="K1780" s="12"/>
      <c r="L1780" s="12"/>
      <c r="M1780" s="12"/>
      <c r="N1780" s="12"/>
      <c r="O1780" s="12"/>
      <c r="P1780" s="55">
        <f t="shared" ref="P1780:P1828" si="87">SUM(D1780:O1780)</f>
        <v>0</v>
      </c>
    </row>
    <row r="1781" spans="1:16" x14ac:dyDescent="0.25">
      <c r="A1781" s="527"/>
      <c r="B1781" s="530"/>
      <c r="C1781" s="110">
        <v>13</v>
      </c>
      <c r="D1781" s="66"/>
      <c r="E1781" s="12"/>
      <c r="F1781" s="12"/>
      <c r="G1781" s="12"/>
      <c r="H1781" s="12"/>
      <c r="I1781" s="12"/>
      <c r="J1781" s="12"/>
      <c r="K1781" s="12"/>
      <c r="L1781" s="12"/>
      <c r="M1781" s="12"/>
      <c r="N1781" s="12"/>
      <c r="O1781" s="12"/>
      <c r="P1781" s="55">
        <f t="shared" si="87"/>
        <v>0</v>
      </c>
    </row>
    <row r="1782" spans="1:16" x14ac:dyDescent="0.25">
      <c r="A1782" s="527"/>
      <c r="B1782" s="530"/>
      <c r="C1782" s="110">
        <v>14</v>
      </c>
      <c r="D1782" s="66"/>
      <c r="E1782" s="12"/>
      <c r="F1782" s="12"/>
      <c r="G1782" s="12"/>
      <c r="H1782" s="12"/>
      <c r="I1782" s="12"/>
      <c r="J1782" s="12"/>
      <c r="K1782" s="12"/>
      <c r="L1782" s="12"/>
      <c r="M1782" s="12"/>
      <c r="N1782" s="12"/>
      <c r="O1782" s="12"/>
      <c r="P1782" s="55">
        <f t="shared" si="87"/>
        <v>0</v>
      </c>
    </row>
    <row r="1783" spans="1:16" x14ac:dyDescent="0.25">
      <c r="A1783" s="527"/>
      <c r="B1783" s="530"/>
      <c r="C1783" s="110">
        <v>15</v>
      </c>
      <c r="D1783" s="66"/>
      <c r="E1783" s="12"/>
      <c r="F1783" s="12"/>
      <c r="G1783" s="12"/>
      <c r="H1783" s="12"/>
      <c r="I1783" s="12"/>
      <c r="J1783" s="12"/>
      <c r="K1783" s="12"/>
      <c r="L1783" s="12"/>
      <c r="M1783" s="12"/>
      <c r="N1783" s="12"/>
      <c r="O1783" s="12"/>
      <c r="P1783" s="55">
        <f t="shared" si="87"/>
        <v>0</v>
      </c>
    </row>
    <row r="1784" spans="1:16" x14ac:dyDescent="0.25">
      <c r="A1784" s="527"/>
      <c r="B1784" s="530"/>
      <c r="C1784" s="110">
        <v>16</v>
      </c>
      <c r="D1784" s="66"/>
      <c r="E1784" s="12"/>
      <c r="F1784" s="12"/>
      <c r="G1784" s="12"/>
      <c r="H1784" s="12"/>
      <c r="I1784" s="12"/>
      <c r="J1784" s="12"/>
      <c r="K1784" s="12"/>
      <c r="L1784" s="12"/>
      <c r="M1784" s="12"/>
      <c r="N1784" s="12"/>
      <c r="O1784" s="12"/>
      <c r="P1784" s="55">
        <f t="shared" si="87"/>
        <v>0</v>
      </c>
    </row>
    <row r="1785" spans="1:16" x14ac:dyDescent="0.25">
      <c r="A1785" s="527"/>
      <c r="B1785" s="530"/>
      <c r="C1785" s="110">
        <v>17</v>
      </c>
      <c r="D1785" s="66"/>
      <c r="E1785" s="12"/>
      <c r="F1785" s="12"/>
      <c r="G1785" s="12"/>
      <c r="H1785" s="12"/>
      <c r="I1785" s="12"/>
      <c r="J1785" s="12"/>
      <c r="K1785" s="12"/>
      <c r="L1785" s="12"/>
      <c r="M1785" s="12"/>
      <c r="N1785" s="12"/>
      <c r="O1785" s="12"/>
      <c r="P1785" s="55">
        <f t="shared" si="87"/>
        <v>0</v>
      </c>
    </row>
    <row r="1786" spans="1:16" x14ac:dyDescent="0.25">
      <c r="A1786" s="527"/>
      <c r="B1786" s="530"/>
      <c r="C1786" s="110">
        <v>25</v>
      </c>
      <c r="D1786" s="66"/>
      <c r="E1786" s="12"/>
      <c r="F1786" s="12"/>
      <c r="G1786" s="12"/>
      <c r="H1786" s="12"/>
      <c r="I1786" s="12"/>
      <c r="J1786" s="12"/>
      <c r="K1786" s="12"/>
      <c r="L1786" s="12"/>
      <c r="M1786" s="12"/>
      <c r="N1786" s="12"/>
      <c r="O1786" s="12"/>
      <c r="P1786" s="55">
        <f t="shared" si="87"/>
        <v>0</v>
      </c>
    </row>
    <row r="1787" spans="1:16" x14ac:dyDescent="0.25">
      <c r="A1787" s="527"/>
      <c r="B1787" s="530"/>
      <c r="C1787" s="110">
        <v>26</v>
      </c>
      <c r="D1787" s="66"/>
      <c r="E1787" s="12"/>
      <c r="F1787" s="12"/>
      <c r="G1787" s="12"/>
      <c r="H1787" s="12"/>
      <c r="I1787" s="12"/>
      <c r="J1787" s="12"/>
      <c r="K1787" s="12"/>
      <c r="L1787" s="12"/>
      <c r="M1787" s="12"/>
      <c r="N1787" s="12"/>
      <c r="O1787" s="12"/>
      <c r="P1787" s="55">
        <f t="shared" si="87"/>
        <v>0</v>
      </c>
    </row>
    <row r="1788" spans="1:16" x14ac:dyDescent="0.25">
      <c r="A1788" s="528"/>
      <c r="B1788" s="531"/>
      <c r="C1788" s="110">
        <v>27</v>
      </c>
      <c r="D1788" s="66"/>
      <c r="E1788" s="12"/>
      <c r="F1788" s="12"/>
      <c r="G1788" s="12"/>
      <c r="H1788" s="12"/>
      <c r="I1788" s="12"/>
      <c r="J1788" s="12"/>
      <c r="K1788" s="12"/>
      <c r="L1788" s="12"/>
      <c r="M1788" s="12"/>
      <c r="N1788" s="12"/>
      <c r="O1788" s="12"/>
      <c r="P1788" s="55">
        <f t="shared" si="87"/>
        <v>0</v>
      </c>
    </row>
    <row r="1789" spans="1:16" x14ac:dyDescent="0.25">
      <c r="A1789" s="526">
        <v>482</v>
      </c>
      <c r="B1789" s="529" t="s">
        <v>2411</v>
      </c>
      <c r="C1789" s="110">
        <v>11</v>
      </c>
      <c r="D1789" s="66"/>
      <c r="E1789" s="12"/>
      <c r="F1789" s="12"/>
      <c r="G1789" s="12"/>
      <c r="H1789" s="12"/>
      <c r="I1789" s="12"/>
      <c r="J1789" s="12"/>
      <c r="K1789" s="12"/>
      <c r="L1789" s="12"/>
      <c r="M1789" s="12"/>
      <c r="N1789" s="12"/>
      <c r="O1789" s="12"/>
      <c r="P1789" s="55">
        <f t="shared" si="87"/>
        <v>0</v>
      </c>
    </row>
    <row r="1790" spans="1:16" x14ac:dyDescent="0.25">
      <c r="A1790" s="527"/>
      <c r="B1790" s="530"/>
      <c r="C1790" s="110">
        <v>12</v>
      </c>
      <c r="D1790" s="66"/>
      <c r="E1790" s="12"/>
      <c r="F1790" s="12"/>
      <c r="G1790" s="12"/>
      <c r="H1790" s="12"/>
      <c r="I1790" s="12"/>
      <c r="J1790" s="12"/>
      <c r="K1790" s="12"/>
      <c r="L1790" s="12"/>
      <c r="M1790" s="12"/>
      <c r="N1790" s="12"/>
      <c r="O1790" s="12"/>
      <c r="P1790" s="55">
        <f t="shared" si="87"/>
        <v>0</v>
      </c>
    </row>
    <row r="1791" spans="1:16" x14ac:dyDescent="0.25">
      <c r="A1791" s="527"/>
      <c r="B1791" s="530"/>
      <c r="C1791" s="110">
        <v>13</v>
      </c>
      <c r="D1791" s="66"/>
      <c r="E1791" s="12"/>
      <c r="F1791" s="12"/>
      <c r="G1791" s="12"/>
      <c r="H1791" s="12"/>
      <c r="I1791" s="12"/>
      <c r="J1791" s="12"/>
      <c r="K1791" s="12"/>
      <c r="L1791" s="12"/>
      <c r="M1791" s="12"/>
      <c r="N1791" s="12"/>
      <c r="O1791" s="12"/>
      <c r="P1791" s="55">
        <f t="shared" si="87"/>
        <v>0</v>
      </c>
    </row>
    <row r="1792" spans="1:16" x14ac:dyDescent="0.25">
      <c r="A1792" s="527"/>
      <c r="B1792" s="530"/>
      <c r="C1792" s="110">
        <v>14</v>
      </c>
      <c r="D1792" s="66"/>
      <c r="E1792" s="12"/>
      <c r="F1792" s="12"/>
      <c r="G1792" s="12"/>
      <c r="H1792" s="12"/>
      <c r="I1792" s="12"/>
      <c r="J1792" s="12"/>
      <c r="K1792" s="12"/>
      <c r="L1792" s="12"/>
      <c r="M1792" s="12"/>
      <c r="N1792" s="12"/>
      <c r="O1792" s="12"/>
      <c r="P1792" s="55">
        <f t="shared" si="87"/>
        <v>0</v>
      </c>
    </row>
    <row r="1793" spans="1:16" x14ac:dyDescent="0.25">
      <c r="A1793" s="527"/>
      <c r="B1793" s="530"/>
      <c r="C1793" s="110">
        <v>15</v>
      </c>
      <c r="D1793" s="66"/>
      <c r="E1793" s="12"/>
      <c r="F1793" s="12"/>
      <c r="G1793" s="12"/>
      <c r="H1793" s="12"/>
      <c r="I1793" s="12"/>
      <c r="J1793" s="12"/>
      <c r="K1793" s="12"/>
      <c r="L1793" s="12"/>
      <c r="M1793" s="12"/>
      <c r="N1793" s="12"/>
      <c r="O1793" s="12"/>
      <c r="P1793" s="55">
        <f t="shared" si="87"/>
        <v>0</v>
      </c>
    </row>
    <row r="1794" spans="1:16" x14ac:dyDescent="0.25">
      <c r="A1794" s="527"/>
      <c r="B1794" s="530"/>
      <c r="C1794" s="110">
        <v>16</v>
      </c>
      <c r="D1794" s="66"/>
      <c r="E1794" s="12"/>
      <c r="F1794" s="12"/>
      <c r="G1794" s="12"/>
      <c r="H1794" s="12"/>
      <c r="I1794" s="12"/>
      <c r="J1794" s="12"/>
      <c r="K1794" s="12"/>
      <c r="L1794" s="12"/>
      <c r="M1794" s="12"/>
      <c r="N1794" s="12"/>
      <c r="O1794" s="12"/>
      <c r="P1794" s="55">
        <f t="shared" si="87"/>
        <v>0</v>
      </c>
    </row>
    <row r="1795" spans="1:16" x14ac:dyDescent="0.25">
      <c r="A1795" s="527"/>
      <c r="B1795" s="530"/>
      <c r="C1795" s="110">
        <v>17</v>
      </c>
      <c r="D1795" s="66"/>
      <c r="E1795" s="12"/>
      <c r="F1795" s="12"/>
      <c r="G1795" s="12"/>
      <c r="H1795" s="12"/>
      <c r="I1795" s="12"/>
      <c r="J1795" s="12"/>
      <c r="K1795" s="12"/>
      <c r="L1795" s="12"/>
      <c r="M1795" s="12"/>
      <c r="N1795" s="12"/>
      <c r="O1795" s="12"/>
      <c r="P1795" s="55">
        <f t="shared" si="87"/>
        <v>0</v>
      </c>
    </row>
    <row r="1796" spans="1:16" x14ac:dyDescent="0.25">
      <c r="A1796" s="527"/>
      <c r="B1796" s="530"/>
      <c r="C1796" s="110">
        <v>25</v>
      </c>
      <c r="D1796" s="66"/>
      <c r="E1796" s="12"/>
      <c r="F1796" s="12"/>
      <c r="G1796" s="12"/>
      <c r="H1796" s="12"/>
      <c r="I1796" s="12"/>
      <c r="J1796" s="12"/>
      <c r="K1796" s="12"/>
      <c r="L1796" s="12"/>
      <c r="M1796" s="12"/>
      <c r="N1796" s="12"/>
      <c r="O1796" s="12"/>
      <c r="P1796" s="55">
        <f t="shared" si="87"/>
        <v>0</v>
      </c>
    </row>
    <row r="1797" spans="1:16" x14ac:dyDescent="0.25">
      <c r="A1797" s="527"/>
      <c r="B1797" s="530"/>
      <c r="C1797" s="110">
        <v>26</v>
      </c>
      <c r="D1797" s="66"/>
      <c r="E1797" s="12"/>
      <c r="F1797" s="12"/>
      <c r="G1797" s="12"/>
      <c r="H1797" s="12"/>
      <c r="I1797" s="12"/>
      <c r="J1797" s="12"/>
      <c r="K1797" s="12"/>
      <c r="L1797" s="12"/>
      <c r="M1797" s="12"/>
      <c r="N1797" s="12"/>
      <c r="O1797" s="12"/>
      <c r="P1797" s="55">
        <f t="shared" si="87"/>
        <v>0</v>
      </c>
    </row>
    <row r="1798" spans="1:16" x14ac:dyDescent="0.25">
      <c r="A1798" s="528"/>
      <c r="B1798" s="531"/>
      <c r="C1798" s="110">
        <v>27</v>
      </c>
      <c r="D1798" s="66"/>
      <c r="E1798" s="12"/>
      <c r="F1798" s="12"/>
      <c r="G1798" s="12"/>
      <c r="H1798" s="12"/>
      <c r="I1798" s="12"/>
      <c r="J1798" s="12"/>
      <c r="K1798" s="12"/>
      <c r="L1798" s="12"/>
      <c r="M1798" s="12"/>
      <c r="N1798" s="12"/>
      <c r="O1798" s="12"/>
      <c r="P1798" s="55">
        <f t="shared" si="87"/>
        <v>0</v>
      </c>
    </row>
    <row r="1799" spans="1:16" x14ac:dyDescent="0.25">
      <c r="A1799" s="526">
        <v>483</v>
      </c>
      <c r="B1799" s="529" t="s">
        <v>2412</v>
      </c>
      <c r="C1799" s="110">
        <v>11</v>
      </c>
      <c r="D1799" s="66"/>
      <c r="E1799" s="12"/>
      <c r="F1799" s="12"/>
      <c r="G1799" s="12"/>
      <c r="H1799" s="12"/>
      <c r="I1799" s="12"/>
      <c r="J1799" s="12"/>
      <c r="K1799" s="12"/>
      <c r="L1799" s="12"/>
      <c r="M1799" s="12"/>
      <c r="N1799" s="12"/>
      <c r="O1799" s="12"/>
      <c r="P1799" s="55">
        <f t="shared" si="87"/>
        <v>0</v>
      </c>
    </row>
    <row r="1800" spans="1:16" x14ac:dyDescent="0.25">
      <c r="A1800" s="527"/>
      <c r="B1800" s="530"/>
      <c r="C1800" s="110">
        <v>12</v>
      </c>
      <c r="D1800" s="66"/>
      <c r="E1800" s="12"/>
      <c r="F1800" s="12"/>
      <c r="G1800" s="12"/>
      <c r="H1800" s="12"/>
      <c r="I1800" s="12"/>
      <c r="J1800" s="12"/>
      <c r="K1800" s="12"/>
      <c r="L1800" s="12"/>
      <c r="M1800" s="12"/>
      <c r="N1800" s="12"/>
      <c r="O1800" s="12"/>
      <c r="P1800" s="55">
        <f t="shared" si="87"/>
        <v>0</v>
      </c>
    </row>
    <row r="1801" spans="1:16" x14ac:dyDescent="0.25">
      <c r="A1801" s="527"/>
      <c r="B1801" s="530"/>
      <c r="C1801" s="110">
        <v>13</v>
      </c>
      <c r="D1801" s="66"/>
      <c r="E1801" s="12"/>
      <c r="F1801" s="12"/>
      <c r="G1801" s="12"/>
      <c r="H1801" s="12"/>
      <c r="I1801" s="12"/>
      <c r="J1801" s="12"/>
      <c r="K1801" s="12"/>
      <c r="L1801" s="12"/>
      <c r="M1801" s="12"/>
      <c r="N1801" s="12"/>
      <c r="O1801" s="12"/>
      <c r="P1801" s="55">
        <f t="shared" si="87"/>
        <v>0</v>
      </c>
    </row>
    <row r="1802" spans="1:16" x14ac:dyDescent="0.25">
      <c r="A1802" s="527"/>
      <c r="B1802" s="530"/>
      <c r="C1802" s="110">
        <v>14</v>
      </c>
      <c r="D1802" s="66"/>
      <c r="E1802" s="12"/>
      <c r="F1802" s="12"/>
      <c r="G1802" s="12"/>
      <c r="H1802" s="12"/>
      <c r="I1802" s="12"/>
      <c r="J1802" s="12"/>
      <c r="K1802" s="12"/>
      <c r="L1802" s="12"/>
      <c r="M1802" s="12"/>
      <c r="N1802" s="12"/>
      <c r="O1802" s="12"/>
      <c r="P1802" s="55">
        <f t="shared" si="87"/>
        <v>0</v>
      </c>
    </row>
    <row r="1803" spans="1:16" x14ac:dyDescent="0.25">
      <c r="A1803" s="527"/>
      <c r="B1803" s="530"/>
      <c r="C1803" s="110">
        <v>15</v>
      </c>
      <c r="D1803" s="66"/>
      <c r="E1803" s="12"/>
      <c r="F1803" s="12"/>
      <c r="G1803" s="12"/>
      <c r="H1803" s="12"/>
      <c r="I1803" s="12"/>
      <c r="J1803" s="12"/>
      <c r="K1803" s="12"/>
      <c r="L1803" s="12"/>
      <c r="M1803" s="12"/>
      <c r="N1803" s="12"/>
      <c r="O1803" s="12"/>
      <c r="P1803" s="55">
        <f t="shared" si="87"/>
        <v>0</v>
      </c>
    </row>
    <row r="1804" spans="1:16" x14ac:dyDescent="0.25">
      <c r="A1804" s="527"/>
      <c r="B1804" s="530"/>
      <c r="C1804" s="110">
        <v>16</v>
      </c>
      <c r="D1804" s="66"/>
      <c r="E1804" s="12"/>
      <c r="F1804" s="12"/>
      <c r="G1804" s="12"/>
      <c r="H1804" s="12"/>
      <c r="I1804" s="12"/>
      <c r="J1804" s="12"/>
      <c r="K1804" s="12"/>
      <c r="L1804" s="12"/>
      <c r="M1804" s="12"/>
      <c r="N1804" s="12"/>
      <c r="O1804" s="12"/>
      <c r="P1804" s="55">
        <f t="shared" si="87"/>
        <v>0</v>
      </c>
    </row>
    <row r="1805" spans="1:16" x14ac:dyDescent="0.25">
      <c r="A1805" s="527"/>
      <c r="B1805" s="530"/>
      <c r="C1805" s="110">
        <v>17</v>
      </c>
      <c r="D1805" s="66"/>
      <c r="E1805" s="12"/>
      <c r="F1805" s="12"/>
      <c r="G1805" s="12"/>
      <c r="H1805" s="12"/>
      <c r="I1805" s="12"/>
      <c r="J1805" s="12"/>
      <c r="K1805" s="12"/>
      <c r="L1805" s="12"/>
      <c r="M1805" s="12"/>
      <c r="N1805" s="12"/>
      <c r="O1805" s="12"/>
      <c r="P1805" s="55">
        <f t="shared" si="87"/>
        <v>0</v>
      </c>
    </row>
    <row r="1806" spans="1:16" x14ac:dyDescent="0.25">
      <c r="A1806" s="527"/>
      <c r="B1806" s="530"/>
      <c r="C1806" s="110">
        <v>25</v>
      </c>
      <c r="D1806" s="66"/>
      <c r="E1806" s="12"/>
      <c r="F1806" s="12"/>
      <c r="G1806" s="12"/>
      <c r="H1806" s="12"/>
      <c r="I1806" s="12"/>
      <c r="J1806" s="12"/>
      <c r="K1806" s="12"/>
      <c r="L1806" s="12"/>
      <c r="M1806" s="12"/>
      <c r="N1806" s="12"/>
      <c r="O1806" s="12"/>
      <c r="P1806" s="55">
        <f t="shared" si="87"/>
        <v>0</v>
      </c>
    </row>
    <row r="1807" spans="1:16" x14ac:dyDescent="0.25">
      <c r="A1807" s="527"/>
      <c r="B1807" s="530"/>
      <c r="C1807" s="110">
        <v>26</v>
      </c>
      <c r="D1807" s="66"/>
      <c r="E1807" s="12"/>
      <c r="F1807" s="12"/>
      <c r="G1807" s="12"/>
      <c r="H1807" s="12"/>
      <c r="I1807" s="12"/>
      <c r="J1807" s="12"/>
      <c r="K1807" s="12"/>
      <c r="L1807" s="12"/>
      <c r="M1807" s="12"/>
      <c r="N1807" s="12"/>
      <c r="O1807" s="12"/>
      <c r="P1807" s="55">
        <f t="shared" si="87"/>
        <v>0</v>
      </c>
    </row>
    <row r="1808" spans="1:16" x14ac:dyDescent="0.25">
      <c r="A1808" s="528"/>
      <c r="B1808" s="531"/>
      <c r="C1808" s="110">
        <v>27</v>
      </c>
      <c r="D1808" s="66"/>
      <c r="E1808" s="12"/>
      <c r="F1808" s="12"/>
      <c r="G1808" s="12"/>
      <c r="H1808" s="12"/>
      <c r="I1808" s="12"/>
      <c r="J1808" s="12"/>
      <c r="K1808" s="12"/>
      <c r="L1808" s="12"/>
      <c r="M1808" s="12"/>
      <c r="N1808" s="12"/>
      <c r="O1808" s="12"/>
      <c r="P1808" s="55">
        <f t="shared" si="87"/>
        <v>0</v>
      </c>
    </row>
    <row r="1809" spans="1:16" x14ac:dyDescent="0.25">
      <c r="A1809" s="526">
        <v>484</v>
      </c>
      <c r="B1809" s="529" t="s">
        <v>2413</v>
      </c>
      <c r="C1809" s="110">
        <v>11</v>
      </c>
      <c r="D1809" s="66"/>
      <c r="E1809" s="12"/>
      <c r="F1809" s="12"/>
      <c r="G1809" s="12"/>
      <c r="H1809" s="12"/>
      <c r="I1809" s="12"/>
      <c r="J1809" s="12"/>
      <c r="K1809" s="12"/>
      <c r="L1809" s="12"/>
      <c r="M1809" s="12"/>
      <c r="N1809" s="12"/>
      <c r="O1809" s="12"/>
      <c r="P1809" s="55">
        <f t="shared" si="87"/>
        <v>0</v>
      </c>
    </row>
    <row r="1810" spans="1:16" x14ac:dyDescent="0.25">
      <c r="A1810" s="527"/>
      <c r="B1810" s="530"/>
      <c r="C1810" s="110">
        <v>12</v>
      </c>
      <c r="D1810" s="66"/>
      <c r="E1810" s="12"/>
      <c r="F1810" s="12"/>
      <c r="G1810" s="12"/>
      <c r="H1810" s="12"/>
      <c r="I1810" s="12"/>
      <c r="J1810" s="12"/>
      <c r="K1810" s="12"/>
      <c r="L1810" s="12"/>
      <c r="M1810" s="12"/>
      <c r="N1810" s="12"/>
      <c r="O1810" s="12"/>
      <c r="P1810" s="55">
        <f t="shared" si="87"/>
        <v>0</v>
      </c>
    </row>
    <row r="1811" spans="1:16" x14ac:dyDescent="0.25">
      <c r="A1811" s="527"/>
      <c r="B1811" s="530"/>
      <c r="C1811" s="110">
        <v>13</v>
      </c>
      <c r="D1811" s="66"/>
      <c r="E1811" s="12"/>
      <c r="F1811" s="12"/>
      <c r="G1811" s="12"/>
      <c r="H1811" s="12"/>
      <c r="I1811" s="12"/>
      <c r="J1811" s="12"/>
      <c r="K1811" s="12"/>
      <c r="L1811" s="12"/>
      <c r="M1811" s="12"/>
      <c r="N1811" s="12"/>
      <c r="O1811" s="12"/>
      <c r="P1811" s="55">
        <f t="shared" si="87"/>
        <v>0</v>
      </c>
    </row>
    <row r="1812" spans="1:16" x14ac:dyDescent="0.25">
      <c r="A1812" s="527"/>
      <c r="B1812" s="530"/>
      <c r="C1812" s="110">
        <v>14</v>
      </c>
      <c r="D1812" s="66"/>
      <c r="E1812" s="12"/>
      <c r="F1812" s="12"/>
      <c r="G1812" s="12"/>
      <c r="H1812" s="12"/>
      <c r="I1812" s="12"/>
      <c r="J1812" s="12"/>
      <c r="K1812" s="12"/>
      <c r="L1812" s="12"/>
      <c r="M1812" s="12"/>
      <c r="N1812" s="12"/>
      <c r="O1812" s="12"/>
      <c r="P1812" s="55">
        <f t="shared" si="87"/>
        <v>0</v>
      </c>
    </row>
    <row r="1813" spans="1:16" x14ac:dyDescent="0.25">
      <c r="A1813" s="527"/>
      <c r="B1813" s="530"/>
      <c r="C1813" s="110">
        <v>15</v>
      </c>
      <c r="D1813" s="66"/>
      <c r="E1813" s="12"/>
      <c r="F1813" s="12"/>
      <c r="G1813" s="12"/>
      <c r="H1813" s="12"/>
      <c r="I1813" s="12"/>
      <c r="J1813" s="12"/>
      <c r="K1813" s="12"/>
      <c r="L1813" s="12"/>
      <c r="M1813" s="12"/>
      <c r="N1813" s="12"/>
      <c r="O1813" s="12"/>
      <c r="P1813" s="55">
        <f t="shared" si="87"/>
        <v>0</v>
      </c>
    </row>
    <row r="1814" spans="1:16" x14ac:dyDescent="0.25">
      <c r="A1814" s="527"/>
      <c r="B1814" s="530"/>
      <c r="C1814" s="110">
        <v>16</v>
      </c>
      <c r="D1814" s="66"/>
      <c r="E1814" s="12"/>
      <c r="F1814" s="12"/>
      <c r="G1814" s="12"/>
      <c r="H1814" s="12"/>
      <c r="I1814" s="12"/>
      <c r="J1814" s="12"/>
      <c r="K1814" s="12"/>
      <c r="L1814" s="12"/>
      <c r="M1814" s="12"/>
      <c r="N1814" s="12"/>
      <c r="O1814" s="12"/>
      <c r="P1814" s="55">
        <f t="shared" si="87"/>
        <v>0</v>
      </c>
    </row>
    <row r="1815" spans="1:16" x14ac:dyDescent="0.25">
      <c r="A1815" s="527"/>
      <c r="B1815" s="530"/>
      <c r="C1815" s="110">
        <v>17</v>
      </c>
      <c r="D1815" s="66"/>
      <c r="E1815" s="12"/>
      <c r="F1815" s="12"/>
      <c r="G1815" s="12"/>
      <c r="H1815" s="12"/>
      <c r="I1815" s="12"/>
      <c r="J1815" s="12"/>
      <c r="K1815" s="12"/>
      <c r="L1815" s="12"/>
      <c r="M1815" s="12"/>
      <c r="N1815" s="12"/>
      <c r="O1815" s="12"/>
      <c r="P1815" s="55">
        <f t="shared" si="87"/>
        <v>0</v>
      </c>
    </row>
    <row r="1816" spans="1:16" x14ac:dyDescent="0.25">
      <c r="A1816" s="527"/>
      <c r="B1816" s="530"/>
      <c r="C1816" s="110">
        <v>25</v>
      </c>
      <c r="D1816" s="66"/>
      <c r="E1816" s="12"/>
      <c r="F1816" s="12"/>
      <c r="G1816" s="12"/>
      <c r="H1816" s="12"/>
      <c r="I1816" s="12"/>
      <c r="J1816" s="12"/>
      <c r="K1816" s="12"/>
      <c r="L1816" s="12"/>
      <c r="M1816" s="12"/>
      <c r="N1816" s="12"/>
      <c r="O1816" s="12"/>
      <c r="P1816" s="55">
        <f t="shared" si="87"/>
        <v>0</v>
      </c>
    </row>
    <row r="1817" spans="1:16" x14ac:dyDescent="0.25">
      <c r="A1817" s="527"/>
      <c r="B1817" s="530"/>
      <c r="C1817" s="110">
        <v>26</v>
      </c>
      <c r="D1817" s="66"/>
      <c r="E1817" s="12"/>
      <c r="F1817" s="12"/>
      <c r="G1817" s="12"/>
      <c r="H1817" s="12"/>
      <c r="I1817" s="12"/>
      <c r="J1817" s="12"/>
      <c r="K1817" s="12"/>
      <c r="L1817" s="12"/>
      <c r="M1817" s="12"/>
      <c r="N1817" s="12"/>
      <c r="O1817" s="12"/>
      <c r="P1817" s="55">
        <f t="shared" si="87"/>
        <v>0</v>
      </c>
    </row>
    <row r="1818" spans="1:16" x14ac:dyDescent="0.25">
      <c r="A1818" s="528"/>
      <c r="B1818" s="531"/>
      <c r="C1818" s="110">
        <v>27</v>
      </c>
      <c r="D1818" s="66"/>
      <c r="E1818" s="12"/>
      <c r="F1818" s="12"/>
      <c r="G1818" s="12"/>
      <c r="H1818" s="12"/>
      <c r="I1818" s="12"/>
      <c r="J1818" s="12"/>
      <c r="K1818" s="12"/>
      <c r="L1818" s="12"/>
      <c r="M1818" s="12"/>
      <c r="N1818" s="12"/>
      <c r="O1818" s="12"/>
      <c r="P1818" s="55">
        <f t="shared" si="87"/>
        <v>0</v>
      </c>
    </row>
    <row r="1819" spans="1:16" x14ac:dyDescent="0.25">
      <c r="A1819" s="526">
        <v>485</v>
      </c>
      <c r="B1819" s="529" t="s">
        <v>2414</v>
      </c>
      <c r="C1819" s="110">
        <v>11</v>
      </c>
      <c r="D1819" s="66"/>
      <c r="E1819" s="12"/>
      <c r="F1819" s="12"/>
      <c r="G1819" s="12"/>
      <c r="H1819" s="12"/>
      <c r="I1819" s="12"/>
      <c r="J1819" s="12"/>
      <c r="K1819" s="12"/>
      <c r="L1819" s="12"/>
      <c r="M1819" s="12"/>
      <c r="N1819" s="12"/>
      <c r="O1819" s="12"/>
      <c r="P1819" s="55">
        <f t="shared" si="87"/>
        <v>0</v>
      </c>
    </row>
    <row r="1820" spans="1:16" x14ac:dyDescent="0.25">
      <c r="A1820" s="527"/>
      <c r="B1820" s="530"/>
      <c r="C1820" s="110">
        <v>12</v>
      </c>
      <c r="D1820" s="66"/>
      <c r="E1820" s="12"/>
      <c r="F1820" s="12"/>
      <c r="G1820" s="12"/>
      <c r="H1820" s="12"/>
      <c r="I1820" s="12"/>
      <c r="J1820" s="12"/>
      <c r="K1820" s="12"/>
      <c r="L1820" s="12"/>
      <c r="M1820" s="12"/>
      <c r="N1820" s="12"/>
      <c r="O1820" s="12"/>
      <c r="P1820" s="55">
        <f t="shared" si="87"/>
        <v>0</v>
      </c>
    </row>
    <row r="1821" spans="1:16" x14ac:dyDescent="0.25">
      <c r="A1821" s="527"/>
      <c r="B1821" s="530"/>
      <c r="C1821" s="110">
        <v>13</v>
      </c>
      <c r="D1821" s="66"/>
      <c r="E1821" s="12"/>
      <c r="F1821" s="12"/>
      <c r="G1821" s="12"/>
      <c r="H1821" s="12"/>
      <c r="I1821" s="12"/>
      <c r="J1821" s="12"/>
      <c r="K1821" s="12"/>
      <c r="L1821" s="12"/>
      <c r="M1821" s="12"/>
      <c r="N1821" s="12"/>
      <c r="O1821" s="12"/>
      <c r="P1821" s="55">
        <f t="shared" si="87"/>
        <v>0</v>
      </c>
    </row>
    <row r="1822" spans="1:16" x14ac:dyDescent="0.25">
      <c r="A1822" s="527"/>
      <c r="B1822" s="530"/>
      <c r="C1822" s="110">
        <v>14</v>
      </c>
      <c r="D1822" s="66"/>
      <c r="E1822" s="12"/>
      <c r="F1822" s="12"/>
      <c r="G1822" s="12"/>
      <c r="H1822" s="12"/>
      <c r="I1822" s="12"/>
      <c r="J1822" s="12"/>
      <c r="K1822" s="12"/>
      <c r="L1822" s="12"/>
      <c r="M1822" s="12"/>
      <c r="N1822" s="12"/>
      <c r="O1822" s="12"/>
      <c r="P1822" s="55">
        <f t="shared" si="87"/>
        <v>0</v>
      </c>
    </row>
    <row r="1823" spans="1:16" x14ac:dyDescent="0.25">
      <c r="A1823" s="527"/>
      <c r="B1823" s="530"/>
      <c r="C1823" s="110">
        <v>15</v>
      </c>
      <c r="D1823" s="66"/>
      <c r="E1823" s="12"/>
      <c r="F1823" s="12"/>
      <c r="G1823" s="12"/>
      <c r="H1823" s="12"/>
      <c r="I1823" s="12"/>
      <c r="J1823" s="12"/>
      <c r="K1823" s="12"/>
      <c r="L1823" s="12"/>
      <c r="M1823" s="12"/>
      <c r="N1823" s="12"/>
      <c r="O1823" s="12"/>
      <c r="P1823" s="55">
        <f t="shared" si="87"/>
        <v>0</v>
      </c>
    </row>
    <row r="1824" spans="1:16" x14ac:dyDescent="0.25">
      <c r="A1824" s="527"/>
      <c r="B1824" s="530"/>
      <c r="C1824" s="110">
        <v>16</v>
      </c>
      <c r="D1824" s="66"/>
      <c r="E1824" s="12"/>
      <c r="F1824" s="12"/>
      <c r="G1824" s="12"/>
      <c r="H1824" s="12"/>
      <c r="I1824" s="12"/>
      <c r="J1824" s="12"/>
      <c r="K1824" s="12"/>
      <c r="L1824" s="12"/>
      <c r="M1824" s="12"/>
      <c r="N1824" s="12"/>
      <c r="O1824" s="12"/>
      <c r="P1824" s="55">
        <f t="shared" si="87"/>
        <v>0</v>
      </c>
    </row>
    <row r="1825" spans="1:16" x14ac:dyDescent="0.25">
      <c r="A1825" s="527"/>
      <c r="B1825" s="530"/>
      <c r="C1825" s="110">
        <v>17</v>
      </c>
      <c r="D1825" s="66"/>
      <c r="E1825" s="12"/>
      <c r="F1825" s="12"/>
      <c r="G1825" s="12"/>
      <c r="H1825" s="12"/>
      <c r="I1825" s="12"/>
      <c r="J1825" s="12"/>
      <c r="K1825" s="12"/>
      <c r="L1825" s="12"/>
      <c r="M1825" s="12"/>
      <c r="N1825" s="12"/>
      <c r="O1825" s="12"/>
      <c r="P1825" s="55">
        <f t="shared" si="87"/>
        <v>0</v>
      </c>
    </row>
    <row r="1826" spans="1:16" x14ac:dyDescent="0.25">
      <c r="A1826" s="527"/>
      <c r="B1826" s="530"/>
      <c r="C1826" s="110">
        <v>25</v>
      </c>
      <c r="D1826" s="66"/>
      <c r="E1826" s="66"/>
      <c r="F1826" s="66"/>
      <c r="G1826" s="66"/>
      <c r="H1826" s="66"/>
      <c r="I1826" s="66"/>
      <c r="J1826" s="66"/>
      <c r="K1826" s="66"/>
      <c r="L1826" s="66"/>
      <c r="M1826" s="66"/>
      <c r="N1826" s="66"/>
      <c r="O1826" s="66"/>
      <c r="P1826" s="55">
        <f t="shared" si="87"/>
        <v>0</v>
      </c>
    </row>
    <row r="1827" spans="1:16" x14ac:dyDescent="0.25">
      <c r="A1827" s="527"/>
      <c r="B1827" s="530"/>
      <c r="C1827" s="110">
        <v>26</v>
      </c>
      <c r="D1827" s="66"/>
      <c r="E1827" s="66"/>
      <c r="F1827" s="66"/>
      <c r="G1827" s="66"/>
      <c r="H1827" s="66"/>
      <c r="I1827" s="66"/>
      <c r="J1827" s="66"/>
      <c r="K1827" s="66"/>
      <c r="L1827" s="66"/>
      <c r="M1827" s="66"/>
      <c r="N1827" s="66"/>
      <c r="O1827" s="66"/>
      <c r="P1827" s="55">
        <f t="shared" si="87"/>
        <v>0</v>
      </c>
    </row>
    <row r="1828" spans="1:16" x14ac:dyDescent="0.25">
      <c r="A1828" s="528"/>
      <c r="B1828" s="531"/>
      <c r="C1828" s="110">
        <v>27</v>
      </c>
      <c r="D1828" s="66"/>
      <c r="E1828" s="66"/>
      <c r="F1828" s="66"/>
      <c r="G1828" s="66"/>
      <c r="H1828" s="66"/>
      <c r="I1828" s="66"/>
      <c r="J1828" s="66"/>
      <c r="K1828" s="66"/>
      <c r="L1828" s="66"/>
      <c r="M1828" s="66"/>
      <c r="N1828" s="66"/>
      <c r="O1828" s="66"/>
      <c r="P1828" s="55">
        <f t="shared" si="87"/>
        <v>0</v>
      </c>
    </row>
    <row r="1829" spans="1:16" x14ac:dyDescent="0.25">
      <c r="A1829" s="74">
        <v>4900</v>
      </c>
      <c r="B1829" s="534" t="s">
        <v>2415</v>
      </c>
      <c r="C1829" s="535"/>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x14ac:dyDescent="0.25">
      <c r="A1830" s="526">
        <v>491</v>
      </c>
      <c r="B1830" s="529" t="s">
        <v>2416</v>
      </c>
      <c r="C1830" s="110">
        <v>11</v>
      </c>
      <c r="D1830" s="66"/>
      <c r="E1830" s="12"/>
      <c r="F1830" s="12"/>
      <c r="G1830" s="12"/>
      <c r="H1830" s="12"/>
      <c r="I1830" s="12"/>
      <c r="J1830" s="12"/>
      <c r="K1830" s="12"/>
      <c r="L1830" s="12"/>
      <c r="M1830" s="12"/>
      <c r="N1830" s="12"/>
      <c r="O1830" s="12"/>
      <c r="P1830" s="55">
        <f>SUM(D1830:O1830)</f>
        <v>0</v>
      </c>
    </row>
    <row r="1831" spans="1:16" x14ac:dyDescent="0.25">
      <c r="A1831" s="527"/>
      <c r="B1831" s="530"/>
      <c r="C1831" s="110">
        <v>12</v>
      </c>
      <c r="D1831" s="66"/>
      <c r="E1831" s="12"/>
      <c r="F1831" s="12"/>
      <c r="G1831" s="12"/>
      <c r="H1831" s="12"/>
      <c r="I1831" s="12"/>
      <c r="J1831" s="12"/>
      <c r="K1831" s="12"/>
      <c r="L1831" s="12"/>
      <c r="M1831" s="12"/>
      <c r="N1831" s="12"/>
      <c r="O1831" s="12"/>
      <c r="P1831" s="55">
        <f t="shared" ref="P1831:P1859" si="89">SUM(D1831:O1831)</f>
        <v>0</v>
      </c>
    </row>
    <row r="1832" spans="1:16" x14ac:dyDescent="0.25">
      <c r="A1832" s="527"/>
      <c r="B1832" s="530"/>
      <c r="C1832" s="110">
        <v>13</v>
      </c>
      <c r="D1832" s="66"/>
      <c r="E1832" s="12"/>
      <c r="F1832" s="12"/>
      <c r="G1832" s="12"/>
      <c r="H1832" s="12"/>
      <c r="I1832" s="12"/>
      <c r="J1832" s="12"/>
      <c r="K1832" s="12"/>
      <c r="L1832" s="12"/>
      <c r="M1832" s="12"/>
      <c r="N1832" s="12"/>
      <c r="O1832" s="12"/>
      <c r="P1832" s="55">
        <f t="shared" si="89"/>
        <v>0</v>
      </c>
    </row>
    <row r="1833" spans="1:16" x14ac:dyDescent="0.25">
      <c r="A1833" s="527"/>
      <c r="B1833" s="530"/>
      <c r="C1833" s="110">
        <v>14</v>
      </c>
      <c r="D1833" s="66"/>
      <c r="E1833" s="12"/>
      <c r="F1833" s="12"/>
      <c r="G1833" s="12"/>
      <c r="H1833" s="12"/>
      <c r="I1833" s="12"/>
      <c r="J1833" s="12"/>
      <c r="K1833" s="12"/>
      <c r="L1833" s="12"/>
      <c r="M1833" s="12"/>
      <c r="N1833" s="12"/>
      <c r="O1833" s="12"/>
      <c r="P1833" s="55">
        <f t="shared" si="89"/>
        <v>0</v>
      </c>
    </row>
    <row r="1834" spans="1:16" x14ac:dyDescent="0.25">
      <c r="A1834" s="527"/>
      <c r="B1834" s="530"/>
      <c r="C1834" s="110">
        <v>15</v>
      </c>
      <c r="D1834" s="66"/>
      <c r="E1834" s="12"/>
      <c r="F1834" s="12"/>
      <c r="G1834" s="12"/>
      <c r="H1834" s="12"/>
      <c r="I1834" s="12"/>
      <c r="J1834" s="12"/>
      <c r="K1834" s="12"/>
      <c r="L1834" s="12"/>
      <c r="M1834" s="12"/>
      <c r="N1834" s="12"/>
      <c r="O1834" s="12"/>
      <c r="P1834" s="55">
        <f t="shared" si="89"/>
        <v>0</v>
      </c>
    </row>
    <row r="1835" spans="1:16" x14ac:dyDescent="0.25">
      <c r="A1835" s="527"/>
      <c r="B1835" s="530"/>
      <c r="C1835" s="110">
        <v>16</v>
      </c>
      <c r="D1835" s="66"/>
      <c r="E1835" s="12"/>
      <c r="F1835" s="12"/>
      <c r="G1835" s="12"/>
      <c r="H1835" s="12"/>
      <c r="I1835" s="12"/>
      <c r="J1835" s="12"/>
      <c r="K1835" s="12"/>
      <c r="L1835" s="12"/>
      <c r="M1835" s="12"/>
      <c r="N1835" s="12"/>
      <c r="O1835" s="12"/>
      <c r="P1835" s="55">
        <f t="shared" si="89"/>
        <v>0</v>
      </c>
    </row>
    <row r="1836" spans="1:16" x14ac:dyDescent="0.25">
      <c r="A1836" s="527"/>
      <c r="B1836" s="530"/>
      <c r="C1836" s="110">
        <v>17</v>
      </c>
      <c r="D1836" s="66"/>
      <c r="E1836" s="12"/>
      <c r="F1836" s="12"/>
      <c r="G1836" s="12"/>
      <c r="H1836" s="12"/>
      <c r="I1836" s="12"/>
      <c r="J1836" s="12"/>
      <c r="K1836" s="12"/>
      <c r="L1836" s="12"/>
      <c r="M1836" s="12"/>
      <c r="N1836" s="12"/>
      <c r="O1836" s="12"/>
      <c r="P1836" s="55">
        <f t="shared" si="89"/>
        <v>0</v>
      </c>
    </row>
    <row r="1837" spans="1:16" x14ac:dyDescent="0.25">
      <c r="A1837" s="527"/>
      <c r="B1837" s="530"/>
      <c r="C1837" s="110">
        <v>25</v>
      </c>
      <c r="D1837" s="66"/>
      <c r="E1837" s="12"/>
      <c r="F1837" s="12"/>
      <c r="G1837" s="12"/>
      <c r="H1837" s="12"/>
      <c r="I1837" s="12"/>
      <c r="J1837" s="12"/>
      <c r="K1837" s="12"/>
      <c r="L1837" s="12"/>
      <c r="M1837" s="12"/>
      <c r="N1837" s="12"/>
      <c r="O1837" s="12"/>
      <c r="P1837" s="55">
        <f t="shared" si="89"/>
        <v>0</v>
      </c>
    </row>
    <row r="1838" spans="1:16" x14ac:dyDescent="0.25">
      <c r="A1838" s="527"/>
      <c r="B1838" s="530"/>
      <c r="C1838" s="110">
        <v>26</v>
      </c>
      <c r="D1838" s="66"/>
      <c r="E1838" s="12"/>
      <c r="F1838" s="12"/>
      <c r="G1838" s="12"/>
      <c r="H1838" s="12"/>
      <c r="I1838" s="12"/>
      <c r="J1838" s="12"/>
      <c r="K1838" s="12"/>
      <c r="L1838" s="12"/>
      <c r="M1838" s="12"/>
      <c r="N1838" s="12"/>
      <c r="O1838" s="12"/>
      <c r="P1838" s="55">
        <f t="shared" si="89"/>
        <v>0</v>
      </c>
    </row>
    <row r="1839" spans="1:16" x14ac:dyDescent="0.25">
      <c r="A1839" s="528"/>
      <c r="B1839" s="531"/>
      <c r="C1839" s="110">
        <v>27</v>
      </c>
      <c r="D1839" s="66"/>
      <c r="E1839" s="12"/>
      <c r="F1839" s="12"/>
      <c r="G1839" s="12"/>
      <c r="H1839" s="12"/>
      <c r="I1839" s="12"/>
      <c r="J1839" s="12"/>
      <c r="K1839" s="12"/>
      <c r="L1839" s="12"/>
      <c r="M1839" s="12"/>
      <c r="N1839" s="12"/>
      <c r="O1839" s="12"/>
      <c r="P1839" s="55">
        <f t="shared" si="89"/>
        <v>0</v>
      </c>
    </row>
    <row r="1840" spans="1:16" x14ac:dyDescent="0.25">
      <c r="A1840" s="526">
        <v>492</v>
      </c>
      <c r="B1840" s="529" t="s">
        <v>2417</v>
      </c>
      <c r="C1840" s="110">
        <v>11</v>
      </c>
      <c r="D1840" s="66"/>
      <c r="E1840" s="12"/>
      <c r="F1840" s="12"/>
      <c r="G1840" s="12"/>
      <c r="H1840" s="12"/>
      <c r="I1840" s="12"/>
      <c r="J1840" s="12"/>
      <c r="K1840" s="12"/>
      <c r="L1840" s="12"/>
      <c r="M1840" s="12"/>
      <c r="N1840" s="12"/>
      <c r="O1840" s="12"/>
      <c r="P1840" s="55">
        <f t="shared" si="89"/>
        <v>0</v>
      </c>
    </row>
    <row r="1841" spans="1:16" x14ac:dyDescent="0.25">
      <c r="A1841" s="527"/>
      <c r="B1841" s="530"/>
      <c r="C1841" s="110">
        <v>12</v>
      </c>
      <c r="D1841" s="66"/>
      <c r="E1841" s="12"/>
      <c r="F1841" s="12"/>
      <c r="G1841" s="12"/>
      <c r="H1841" s="12"/>
      <c r="I1841" s="12"/>
      <c r="J1841" s="12"/>
      <c r="K1841" s="12"/>
      <c r="L1841" s="12"/>
      <c r="M1841" s="12"/>
      <c r="N1841" s="12"/>
      <c r="O1841" s="12"/>
      <c r="P1841" s="55">
        <f t="shared" si="89"/>
        <v>0</v>
      </c>
    </row>
    <row r="1842" spans="1:16" x14ac:dyDescent="0.25">
      <c r="A1842" s="527"/>
      <c r="B1842" s="530"/>
      <c r="C1842" s="110">
        <v>13</v>
      </c>
      <c r="D1842" s="66"/>
      <c r="E1842" s="12"/>
      <c r="F1842" s="12"/>
      <c r="G1842" s="12"/>
      <c r="H1842" s="12"/>
      <c r="I1842" s="12"/>
      <c r="J1842" s="12"/>
      <c r="K1842" s="12"/>
      <c r="L1842" s="12"/>
      <c r="M1842" s="12"/>
      <c r="N1842" s="12"/>
      <c r="O1842" s="12"/>
      <c r="P1842" s="55">
        <f t="shared" si="89"/>
        <v>0</v>
      </c>
    </row>
    <row r="1843" spans="1:16" x14ac:dyDescent="0.25">
      <c r="A1843" s="527"/>
      <c r="B1843" s="530"/>
      <c r="C1843" s="110">
        <v>14</v>
      </c>
      <c r="D1843" s="66"/>
      <c r="E1843" s="12"/>
      <c r="F1843" s="12"/>
      <c r="G1843" s="12"/>
      <c r="H1843" s="12"/>
      <c r="I1843" s="12"/>
      <c r="J1843" s="12"/>
      <c r="K1843" s="12"/>
      <c r="L1843" s="12"/>
      <c r="M1843" s="12"/>
      <c r="N1843" s="12"/>
      <c r="O1843" s="12"/>
      <c r="P1843" s="55">
        <f t="shared" si="89"/>
        <v>0</v>
      </c>
    </row>
    <row r="1844" spans="1:16" x14ac:dyDescent="0.25">
      <c r="A1844" s="527"/>
      <c r="B1844" s="530"/>
      <c r="C1844" s="110">
        <v>15</v>
      </c>
      <c r="D1844" s="66"/>
      <c r="E1844" s="12"/>
      <c r="F1844" s="12"/>
      <c r="G1844" s="12"/>
      <c r="H1844" s="12"/>
      <c r="I1844" s="12"/>
      <c r="J1844" s="12"/>
      <c r="K1844" s="12"/>
      <c r="L1844" s="12"/>
      <c r="M1844" s="12"/>
      <c r="N1844" s="12"/>
      <c r="O1844" s="12"/>
      <c r="P1844" s="55">
        <f t="shared" si="89"/>
        <v>0</v>
      </c>
    </row>
    <row r="1845" spans="1:16" x14ac:dyDescent="0.25">
      <c r="A1845" s="527"/>
      <c r="B1845" s="530"/>
      <c r="C1845" s="110">
        <v>16</v>
      </c>
      <c r="D1845" s="66"/>
      <c r="E1845" s="12"/>
      <c r="F1845" s="12"/>
      <c r="G1845" s="12"/>
      <c r="H1845" s="12"/>
      <c r="I1845" s="12"/>
      <c r="J1845" s="12"/>
      <c r="K1845" s="12"/>
      <c r="L1845" s="12"/>
      <c r="M1845" s="12"/>
      <c r="N1845" s="12"/>
      <c r="O1845" s="12"/>
      <c r="P1845" s="55">
        <f t="shared" si="89"/>
        <v>0</v>
      </c>
    </row>
    <row r="1846" spans="1:16" x14ac:dyDescent="0.25">
      <c r="A1846" s="527"/>
      <c r="B1846" s="530"/>
      <c r="C1846" s="110">
        <v>17</v>
      </c>
      <c r="D1846" s="66"/>
      <c r="E1846" s="12"/>
      <c r="F1846" s="12"/>
      <c r="G1846" s="12"/>
      <c r="H1846" s="12"/>
      <c r="I1846" s="12"/>
      <c r="J1846" s="12"/>
      <c r="K1846" s="12"/>
      <c r="L1846" s="12"/>
      <c r="M1846" s="12"/>
      <c r="N1846" s="12"/>
      <c r="O1846" s="12"/>
      <c r="P1846" s="55">
        <f t="shared" si="89"/>
        <v>0</v>
      </c>
    </row>
    <row r="1847" spans="1:16" x14ac:dyDescent="0.25">
      <c r="A1847" s="527"/>
      <c r="B1847" s="530"/>
      <c r="C1847" s="110">
        <v>25</v>
      </c>
      <c r="D1847" s="66"/>
      <c r="E1847" s="12"/>
      <c r="F1847" s="12"/>
      <c r="G1847" s="12"/>
      <c r="H1847" s="12"/>
      <c r="I1847" s="12"/>
      <c r="J1847" s="12"/>
      <c r="K1847" s="12"/>
      <c r="L1847" s="12"/>
      <c r="M1847" s="12"/>
      <c r="N1847" s="12"/>
      <c r="O1847" s="12"/>
      <c r="P1847" s="55">
        <f t="shared" si="89"/>
        <v>0</v>
      </c>
    </row>
    <row r="1848" spans="1:16" x14ac:dyDescent="0.25">
      <c r="A1848" s="527"/>
      <c r="B1848" s="530"/>
      <c r="C1848" s="110">
        <v>26</v>
      </c>
      <c r="D1848" s="66"/>
      <c r="E1848" s="12"/>
      <c r="F1848" s="12"/>
      <c r="G1848" s="12"/>
      <c r="H1848" s="12"/>
      <c r="I1848" s="12"/>
      <c r="J1848" s="12"/>
      <c r="K1848" s="12"/>
      <c r="L1848" s="12"/>
      <c r="M1848" s="12"/>
      <c r="N1848" s="12"/>
      <c r="O1848" s="12"/>
      <c r="P1848" s="55">
        <f t="shared" si="89"/>
        <v>0</v>
      </c>
    </row>
    <row r="1849" spans="1:16" x14ac:dyDescent="0.25">
      <c r="A1849" s="528"/>
      <c r="B1849" s="531"/>
      <c r="C1849" s="110">
        <v>27</v>
      </c>
      <c r="D1849" s="66"/>
      <c r="E1849" s="12"/>
      <c r="F1849" s="12"/>
      <c r="G1849" s="12"/>
      <c r="H1849" s="12"/>
      <c r="I1849" s="12"/>
      <c r="J1849" s="12"/>
      <c r="K1849" s="12"/>
      <c r="L1849" s="12"/>
      <c r="M1849" s="12"/>
      <c r="N1849" s="12"/>
      <c r="O1849" s="12"/>
      <c r="P1849" s="55">
        <f t="shared" si="89"/>
        <v>0</v>
      </c>
    </row>
    <row r="1850" spans="1:16" x14ac:dyDescent="0.25">
      <c r="A1850" s="526">
        <v>493</v>
      </c>
      <c r="B1850" s="529" t="s">
        <v>2418</v>
      </c>
      <c r="C1850" s="110">
        <v>11</v>
      </c>
      <c r="D1850" s="66"/>
      <c r="E1850" s="12"/>
      <c r="F1850" s="12"/>
      <c r="G1850" s="12"/>
      <c r="H1850" s="12"/>
      <c r="I1850" s="12"/>
      <c r="J1850" s="12"/>
      <c r="K1850" s="12"/>
      <c r="L1850" s="12"/>
      <c r="M1850" s="12"/>
      <c r="N1850" s="12"/>
      <c r="O1850" s="12"/>
      <c r="P1850" s="55">
        <f t="shared" si="89"/>
        <v>0</v>
      </c>
    </row>
    <row r="1851" spans="1:16" x14ac:dyDescent="0.25">
      <c r="A1851" s="527"/>
      <c r="B1851" s="530"/>
      <c r="C1851" s="110">
        <v>12</v>
      </c>
      <c r="D1851" s="66"/>
      <c r="E1851" s="12"/>
      <c r="F1851" s="12"/>
      <c r="G1851" s="12"/>
      <c r="H1851" s="12"/>
      <c r="I1851" s="12"/>
      <c r="J1851" s="12"/>
      <c r="K1851" s="12"/>
      <c r="L1851" s="12"/>
      <c r="M1851" s="12"/>
      <c r="N1851" s="12"/>
      <c r="O1851" s="12"/>
      <c r="P1851" s="55">
        <f t="shared" si="89"/>
        <v>0</v>
      </c>
    </row>
    <row r="1852" spans="1:16" x14ac:dyDescent="0.25">
      <c r="A1852" s="527"/>
      <c r="B1852" s="530"/>
      <c r="C1852" s="110">
        <v>13</v>
      </c>
      <c r="D1852" s="66"/>
      <c r="E1852" s="12"/>
      <c r="F1852" s="12"/>
      <c r="G1852" s="12"/>
      <c r="H1852" s="12"/>
      <c r="I1852" s="12"/>
      <c r="J1852" s="12"/>
      <c r="K1852" s="12"/>
      <c r="L1852" s="12"/>
      <c r="M1852" s="12"/>
      <c r="N1852" s="12"/>
      <c r="O1852" s="12"/>
      <c r="P1852" s="55">
        <f t="shared" si="89"/>
        <v>0</v>
      </c>
    </row>
    <row r="1853" spans="1:16" x14ac:dyDescent="0.25">
      <c r="A1853" s="527"/>
      <c r="B1853" s="530"/>
      <c r="C1853" s="110">
        <v>14</v>
      </c>
      <c r="D1853" s="66"/>
      <c r="E1853" s="12"/>
      <c r="F1853" s="12"/>
      <c r="G1853" s="12"/>
      <c r="H1853" s="12"/>
      <c r="I1853" s="12"/>
      <c r="J1853" s="12"/>
      <c r="K1853" s="12"/>
      <c r="L1853" s="12"/>
      <c r="M1853" s="12"/>
      <c r="N1853" s="12"/>
      <c r="O1853" s="12"/>
      <c r="P1853" s="55">
        <f t="shared" si="89"/>
        <v>0</v>
      </c>
    </row>
    <row r="1854" spans="1:16" x14ac:dyDescent="0.25">
      <c r="A1854" s="527"/>
      <c r="B1854" s="530"/>
      <c r="C1854" s="110">
        <v>15</v>
      </c>
      <c r="D1854" s="66"/>
      <c r="E1854" s="12"/>
      <c r="F1854" s="12"/>
      <c r="G1854" s="12"/>
      <c r="H1854" s="12"/>
      <c r="I1854" s="12"/>
      <c r="J1854" s="12"/>
      <c r="K1854" s="12"/>
      <c r="L1854" s="12"/>
      <c r="M1854" s="12"/>
      <c r="N1854" s="12"/>
      <c r="O1854" s="12"/>
      <c r="P1854" s="55">
        <f t="shared" si="89"/>
        <v>0</v>
      </c>
    </row>
    <row r="1855" spans="1:16" x14ac:dyDescent="0.25">
      <c r="A1855" s="527"/>
      <c r="B1855" s="530"/>
      <c r="C1855" s="110">
        <v>16</v>
      </c>
      <c r="D1855" s="66"/>
      <c r="E1855" s="12"/>
      <c r="F1855" s="12"/>
      <c r="G1855" s="12"/>
      <c r="H1855" s="12"/>
      <c r="I1855" s="12"/>
      <c r="J1855" s="12"/>
      <c r="K1855" s="12"/>
      <c r="L1855" s="12"/>
      <c r="M1855" s="12"/>
      <c r="N1855" s="12"/>
      <c r="O1855" s="12"/>
      <c r="P1855" s="55">
        <f t="shared" si="89"/>
        <v>0</v>
      </c>
    </row>
    <row r="1856" spans="1:16" x14ac:dyDescent="0.25">
      <c r="A1856" s="527"/>
      <c r="B1856" s="530"/>
      <c r="C1856" s="110">
        <v>17</v>
      </c>
      <c r="D1856" s="66"/>
      <c r="E1856" s="12"/>
      <c r="F1856" s="12"/>
      <c r="G1856" s="12"/>
      <c r="H1856" s="12"/>
      <c r="I1856" s="12"/>
      <c r="J1856" s="12"/>
      <c r="K1856" s="12"/>
      <c r="L1856" s="12"/>
      <c r="M1856" s="12"/>
      <c r="N1856" s="12"/>
      <c r="O1856" s="12"/>
      <c r="P1856" s="55">
        <f t="shared" si="89"/>
        <v>0</v>
      </c>
    </row>
    <row r="1857" spans="1:16" x14ac:dyDescent="0.25">
      <c r="A1857" s="527"/>
      <c r="B1857" s="530"/>
      <c r="C1857" s="110">
        <v>25</v>
      </c>
      <c r="D1857" s="66"/>
      <c r="E1857" s="12"/>
      <c r="F1857" s="12"/>
      <c r="G1857" s="12"/>
      <c r="H1857" s="12"/>
      <c r="I1857" s="12"/>
      <c r="J1857" s="12"/>
      <c r="K1857" s="12"/>
      <c r="L1857" s="12"/>
      <c r="M1857" s="12"/>
      <c r="N1857" s="12"/>
      <c r="O1857" s="12"/>
      <c r="P1857" s="55">
        <f t="shared" si="89"/>
        <v>0</v>
      </c>
    </row>
    <row r="1858" spans="1:16" x14ac:dyDescent="0.25">
      <c r="A1858" s="527"/>
      <c r="B1858" s="530"/>
      <c r="C1858" s="110">
        <v>26</v>
      </c>
      <c r="D1858" s="66"/>
      <c r="E1858" s="12"/>
      <c r="F1858" s="12"/>
      <c r="G1858" s="12"/>
      <c r="H1858" s="12"/>
      <c r="I1858" s="12"/>
      <c r="J1858" s="12"/>
      <c r="K1858" s="12"/>
      <c r="L1858" s="12"/>
      <c r="M1858" s="12"/>
      <c r="N1858" s="12"/>
      <c r="O1858" s="12"/>
      <c r="P1858" s="55">
        <f t="shared" si="89"/>
        <v>0</v>
      </c>
    </row>
    <row r="1859" spans="1:16" x14ac:dyDescent="0.25">
      <c r="A1859" s="528"/>
      <c r="B1859" s="531"/>
      <c r="C1859" s="110">
        <v>27</v>
      </c>
      <c r="D1859" s="66"/>
      <c r="E1859" s="12"/>
      <c r="F1859" s="12"/>
      <c r="G1859" s="12"/>
      <c r="H1859" s="12"/>
      <c r="I1859" s="12"/>
      <c r="J1859" s="12"/>
      <c r="K1859" s="12"/>
      <c r="L1859" s="12"/>
      <c r="M1859" s="12"/>
      <c r="N1859" s="12"/>
      <c r="O1859" s="12"/>
      <c r="P1859" s="55">
        <f t="shared" si="89"/>
        <v>0</v>
      </c>
    </row>
    <row r="1860" spans="1:16" x14ac:dyDescent="0.25">
      <c r="A1860" s="75">
        <v>5000</v>
      </c>
      <c r="B1860" s="544" t="s">
        <v>2419</v>
      </c>
      <c r="C1860" s="545"/>
      <c r="D1860" s="76">
        <f>D1861+D1922+D1963+D1984+D2045+D2056+D2137+D2228+D2269</f>
        <v>20000</v>
      </c>
      <c r="E1860" s="77">
        <f t="shared" ref="E1860:P1860" si="90">E1861+E1922+E1963+E1984+E2045+E2056+E2137+E2228+E2269</f>
        <v>20000</v>
      </c>
      <c r="F1860" s="77">
        <f t="shared" si="90"/>
        <v>90000</v>
      </c>
      <c r="G1860" s="77">
        <f t="shared" si="90"/>
        <v>20000</v>
      </c>
      <c r="H1860" s="77">
        <f t="shared" si="90"/>
        <v>20000</v>
      </c>
      <c r="I1860" s="77">
        <f t="shared" si="90"/>
        <v>20000</v>
      </c>
      <c r="J1860" s="77">
        <f t="shared" si="90"/>
        <v>20000</v>
      </c>
      <c r="K1860" s="77">
        <f t="shared" si="90"/>
        <v>20000</v>
      </c>
      <c r="L1860" s="77">
        <f t="shared" si="90"/>
        <v>20000</v>
      </c>
      <c r="M1860" s="77">
        <f t="shared" si="90"/>
        <v>20000</v>
      </c>
      <c r="N1860" s="77">
        <f t="shared" si="90"/>
        <v>20000</v>
      </c>
      <c r="O1860" s="77">
        <f t="shared" si="90"/>
        <v>20000</v>
      </c>
      <c r="P1860" s="77">
        <f t="shared" si="90"/>
        <v>310000</v>
      </c>
    </row>
    <row r="1861" spans="1:16" x14ac:dyDescent="0.25">
      <c r="A1861" s="74">
        <v>5100</v>
      </c>
      <c r="B1861" s="534" t="s">
        <v>2420</v>
      </c>
      <c r="C1861" s="535"/>
      <c r="D1861" s="72">
        <f>SUM(D1862:D1921)</f>
        <v>20000</v>
      </c>
      <c r="E1861" s="72">
        <f t="shared" ref="E1861:O1861" si="91">SUM(E1862:E1921)</f>
        <v>20000</v>
      </c>
      <c r="F1861" s="72">
        <f t="shared" si="91"/>
        <v>40000</v>
      </c>
      <c r="G1861" s="72">
        <f t="shared" si="91"/>
        <v>20000</v>
      </c>
      <c r="H1861" s="72">
        <f t="shared" si="91"/>
        <v>20000</v>
      </c>
      <c r="I1861" s="72">
        <f t="shared" si="91"/>
        <v>20000</v>
      </c>
      <c r="J1861" s="72">
        <f t="shared" si="91"/>
        <v>20000</v>
      </c>
      <c r="K1861" s="72">
        <f t="shared" si="91"/>
        <v>20000</v>
      </c>
      <c r="L1861" s="72">
        <f t="shared" si="91"/>
        <v>20000</v>
      </c>
      <c r="M1861" s="72">
        <f t="shared" si="91"/>
        <v>20000</v>
      </c>
      <c r="N1861" s="72">
        <f t="shared" si="91"/>
        <v>20000</v>
      </c>
      <c r="O1861" s="72">
        <f t="shared" si="91"/>
        <v>20000</v>
      </c>
      <c r="P1861" s="72">
        <f>SUM(P1862:P1921)</f>
        <v>260000</v>
      </c>
    </row>
    <row r="1862" spans="1:16" x14ac:dyDescent="0.25">
      <c r="A1862" s="526">
        <v>511</v>
      </c>
      <c r="B1862" s="529" t="s">
        <v>2421</v>
      </c>
      <c r="C1862" s="110">
        <v>11</v>
      </c>
      <c r="D1862" s="12"/>
      <c r="E1862" s="12"/>
      <c r="F1862" s="12"/>
      <c r="G1862" s="12"/>
      <c r="H1862" s="12"/>
      <c r="I1862" s="12"/>
      <c r="J1862" s="12"/>
      <c r="K1862" s="12"/>
      <c r="L1862" s="12"/>
      <c r="M1862" s="12"/>
      <c r="N1862" s="12"/>
      <c r="O1862" s="12"/>
      <c r="P1862" s="55">
        <f t="shared" ref="P1862:P1921" si="92">SUM(D1862:O1862)</f>
        <v>0</v>
      </c>
    </row>
    <row r="1863" spans="1:16" x14ac:dyDescent="0.25">
      <c r="A1863" s="527"/>
      <c r="B1863" s="530"/>
      <c r="C1863" s="110">
        <v>12</v>
      </c>
      <c r="D1863" s="66"/>
      <c r="E1863" s="12"/>
      <c r="F1863" s="12"/>
      <c r="G1863" s="12"/>
      <c r="H1863" s="12"/>
      <c r="I1863" s="12"/>
      <c r="J1863" s="12"/>
      <c r="K1863" s="12"/>
      <c r="L1863" s="12"/>
      <c r="M1863" s="12"/>
      <c r="N1863" s="12"/>
      <c r="O1863" s="12"/>
      <c r="P1863" s="55">
        <f t="shared" si="92"/>
        <v>0</v>
      </c>
    </row>
    <row r="1864" spans="1:16" x14ac:dyDescent="0.25">
      <c r="A1864" s="527"/>
      <c r="B1864" s="530"/>
      <c r="C1864" s="110">
        <v>13</v>
      </c>
      <c r="D1864" s="66"/>
      <c r="E1864" s="12"/>
      <c r="F1864" s="12"/>
      <c r="G1864" s="12"/>
      <c r="H1864" s="12"/>
      <c r="I1864" s="12"/>
      <c r="J1864" s="12"/>
      <c r="K1864" s="12"/>
      <c r="L1864" s="12"/>
      <c r="M1864" s="12"/>
      <c r="N1864" s="12"/>
      <c r="O1864" s="12"/>
      <c r="P1864" s="55">
        <f t="shared" si="92"/>
        <v>0</v>
      </c>
    </row>
    <row r="1865" spans="1:16" x14ac:dyDescent="0.25">
      <c r="A1865" s="527"/>
      <c r="B1865" s="530"/>
      <c r="C1865" s="110">
        <v>14</v>
      </c>
      <c r="D1865" s="66"/>
      <c r="E1865" s="12"/>
      <c r="F1865" s="12"/>
      <c r="G1865" s="12"/>
      <c r="H1865" s="12"/>
      <c r="I1865" s="12"/>
      <c r="J1865" s="12"/>
      <c r="K1865" s="12"/>
      <c r="L1865" s="12"/>
      <c r="M1865" s="12"/>
      <c r="N1865" s="12"/>
      <c r="O1865" s="12"/>
      <c r="P1865" s="55">
        <f t="shared" si="92"/>
        <v>0</v>
      </c>
    </row>
    <row r="1866" spans="1:16" x14ac:dyDescent="0.25">
      <c r="A1866" s="527"/>
      <c r="B1866" s="530"/>
      <c r="C1866" s="110">
        <v>15</v>
      </c>
      <c r="D1866" s="66">
        <v>20000</v>
      </c>
      <c r="E1866" s="12">
        <v>20000</v>
      </c>
      <c r="F1866" s="12">
        <v>20000</v>
      </c>
      <c r="G1866" s="12">
        <v>20000</v>
      </c>
      <c r="H1866" s="12">
        <v>20000</v>
      </c>
      <c r="I1866" s="12">
        <v>20000</v>
      </c>
      <c r="J1866" s="12">
        <v>20000</v>
      </c>
      <c r="K1866" s="12">
        <v>20000</v>
      </c>
      <c r="L1866" s="12">
        <v>20000</v>
      </c>
      <c r="M1866" s="12">
        <v>20000</v>
      </c>
      <c r="N1866" s="12">
        <v>20000</v>
      </c>
      <c r="O1866" s="12">
        <v>20000</v>
      </c>
      <c r="P1866" s="55">
        <f t="shared" si="92"/>
        <v>240000</v>
      </c>
    </row>
    <row r="1867" spans="1:16" x14ac:dyDescent="0.25">
      <c r="A1867" s="527"/>
      <c r="B1867" s="530"/>
      <c r="C1867" s="110">
        <v>16</v>
      </c>
      <c r="D1867" s="66"/>
      <c r="E1867" s="12"/>
      <c r="F1867" s="12"/>
      <c r="G1867" s="12"/>
      <c r="H1867" s="12"/>
      <c r="I1867" s="12"/>
      <c r="J1867" s="12"/>
      <c r="K1867" s="12"/>
      <c r="L1867" s="12"/>
      <c r="M1867" s="12"/>
      <c r="N1867" s="12"/>
      <c r="O1867" s="12"/>
      <c r="P1867" s="55">
        <f t="shared" si="92"/>
        <v>0</v>
      </c>
    </row>
    <row r="1868" spans="1:16" x14ac:dyDescent="0.25">
      <c r="A1868" s="527"/>
      <c r="B1868" s="530"/>
      <c r="C1868" s="110">
        <v>17</v>
      </c>
      <c r="D1868" s="66"/>
      <c r="E1868" s="12"/>
      <c r="F1868" s="12"/>
      <c r="G1868" s="12"/>
      <c r="H1868" s="12"/>
      <c r="I1868" s="12"/>
      <c r="J1868" s="12"/>
      <c r="K1868" s="12"/>
      <c r="L1868" s="12"/>
      <c r="M1868" s="12"/>
      <c r="N1868" s="12"/>
      <c r="O1868" s="12"/>
      <c r="P1868" s="55">
        <f t="shared" si="92"/>
        <v>0</v>
      </c>
    </row>
    <row r="1869" spans="1:16" x14ac:dyDescent="0.25">
      <c r="A1869" s="527"/>
      <c r="B1869" s="530"/>
      <c r="C1869" s="110">
        <v>25</v>
      </c>
      <c r="D1869" s="66"/>
      <c r="E1869" s="12"/>
      <c r="F1869" s="12"/>
      <c r="G1869" s="12"/>
      <c r="H1869" s="12"/>
      <c r="I1869" s="12"/>
      <c r="J1869" s="12"/>
      <c r="K1869" s="12"/>
      <c r="L1869" s="12"/>
      <c r="M1869" s="12"/>
      <c r="N1869" s="12"/>
      <c r="O1869" s="12"/>
      <c r="P1869" s="55">
        <f t="shared" si="92"/>
        <v>0</v>
      </c>
    </row>
    <row r="1870" spans="1:16" x14ac:dyDescent="0.25">
      <c r="A1870" s="527"/>
      <c r="B1870" s="530"/>
      <c r="C1870" s="110">
        <v>26</v>
      </c>
      <c r="D1870" s="66"/>
      <c r="E1870" s="12"/>
      <c r="F1870" s="12"/>
      <c r="G1870" s="12"/>
      <c r="H1870" s="12"/>
      <c r="I1870" s="12"/>
      <c r="J1870" s="12"/>
      <c r="K1870" s="12"/>
      <c r="L1870" s="12"/>
      <c r="M1870" s="12"/>
      <c r="N1870" s="12"/>
      <c r="O1870" s="12"/>
      <c r="P1870" s="55">
        <f t="shared" si="92"/>
        <v>0</v>
      </c>
    </row>
    <row r="1871" spans="1:16" x14ac:dyDescent="0.25">
      <c r="A1871" s="528"/>
      <c r="B1871" s="531"/>
      <c r="C1871" s="110">
        <v>27</v>
      </c>
      <c r="D1871" s="66"/>
      <c r="E1871" s="12"/>
      <c r="F1871" s="12"/>
      <c r="G1871" s="12"/>
      <c r="H1871" s="12"/>
      <c r="I1871" s="12"/>
      <c r="J1871" s="12"/>
      <c r="K1871" s="12"/>
      <c r="L1871" s="12"/>
      <c r="M1871" s="12"/>
      <c r="N1871" s="12"/>
      <c r="O1871" s="12"/>
      <c r="P1871" s="55">
        <f t="shared" si="92"/>
        <v>0</v>
      </c>
    </row>
    <row r="1872" spans="1:16" x14ac:dyDescent="0.25">
      <c r="A1872" s="526">
        <v>512</v>
      </c>
      <c r="B1872" s="529" t="s">
        <v>2422</v>
      </c>
      <c r="C1872" s="110">
        <v>11</v>
      </c>
      <c r="D1872" s="66"/>
      <c r="E1872" s="12"/>
      <c r="F1872" s="12"/>
      <c r="G1872" s="12"/>
      <c r="H1872" s="12"/>
      <c r="I1872" s="12"/>
      <c r="J1872" s="12"/>
      <c r="K1872" s="12"/>
      <c r="L1872" s="12"/>
      <c r="M1872" s="12"/>
      <c r="N1872" s="12"/>
      <c r="O1872" s="12"/>
      <c r="P1872" s="55">
        <f t="shared" si="92"/>
        <v>0</v>
      </c>
    </row>
    <row r="1873" spans="1:16" x14ac:dyDescent="0.25">
      <c r="A1873" s="527"/>
      <c r="B1873" s="530"/>
      <c r="C1873" s="110">
        <v>12</v>
      </c>
      <c r="D1873" s="66"/>
      <c r="E1873" s="12"/>
      <c r="F1873" s="12"/>
      <c r="G1873" s="12"/>
      <c r="H1873" s="12"/>
      <c r="I1873" s="12"/>
      <c r="J1873" s="12"/>
      <c r="K1873" s="12"/>
      <c r="L1873" s="12"/>
      <c r="M1873" s="12"/>
      <c r="N1873" s="12"/>
      <c r="O1873" s="12"/>
      <c r="P1873" s="55">
        <f t="shared" si="92"/>
        <v>0</v>
      </c>
    </row>
    <row r="1874" spans="1:16" x14ac:dyDescent="0.25">
      <c r="A1874" s="527"/>
      <c r="B1874" s="530"/>
      <c r="C1874" s="110">
        <v>13</v>
      </c>
      <c r="D1874" s="66"/>
      <c r="E1874" s="12"/>
      <c r="F1874" s="12"/>
      <c r="G1874" s="12"/>
      <c r="H1874" s="12"/>
      <c r="I1874" s="12"/>
      <c r="J1874" s="12"/>
      <c r="K1874" s="12"/>
      <c r="L1874" s="12"/>
      <c r="M1874" s="12"/>
      <c r="N1874" s="12"/>
      <c r="O1874" s="12"/>
      <c r="P1874" s="55">
        <f t="shared" si="92"/>
        <v>0</v>
      </c>
    </row>
    <row r="1875" spans="1:16" x14ac:dyDescent="0.25">
      <c r="A1875" s="527"/>
      <c r="B1875" s="530"/>
      <c r="C1875" s="110">
        <v>14</v>
      </c>
      <c r="D1875" s="66"/>
      <c r="E1875" s="12"/>
      <c r="F1875" s="12"/>
      <c r="G1875" s="12"/>
      <c r="H1875" s="12"/>
      <c r="I1875" s="12"/>
      <c r="J1875" s="12"/>
      <c r="K1875" s="12"/>
      <c r="L1875" s="12"/>
      <c r="M1875" s="12"/>
      <c r="N1875" s="12"/>
      <c r="O1875" s="12"/>
      <c r="P1875" s="55">
        <f t="shared" si="92"/>
        <v>0</v>
      </c>
    </row>
    <row r="1876" spans="1:16" x14ac:dyDescent="0.25">
      <c r="A1876" s="527"/>
      <c r="B1876" s="530"/>
      <c r="C1876" s="110">
        <v>15</v>
      </c>
      <c r="D1876" s="66"/>
      <c r="E1876" s="12"/>
      <c r="F1876" s="12"/>
      <c r="G1876" s="12"/>
      <c r="H1876" s="12"/>
      <c r="I1876" s="12"/>
      <c r="J1876" s="12"/>
      <c r="K1876" s="12"/>
      <c r="L1876" s="12"/>
      <c r="M1876" s="12"/>
      <c r="N1876" s="12"/>
      <c r="O1876" s="12"/>
      <c r="P1876" s="55">
        <f t="shared" si="92"/>
        <v>0</v>
      </c>
    </row>
    <row r="1877" spans="1:16" x14ac:dyDescent="0.25">
      <c r="A1877" s="527"/>
      <c r="B1877" s="530"/>
      <c r="C1877" s="110">
        <v>16</v>
      </c>
      <c r="D1877" s="66"/>
      <c r="E1877" s="12"/>
      <c r="F1877" s="12"/>
      <c r="G1877" s="12"/>
      <c r="H1877" s="12"/>
      <c r="I1877" s="12"/>
      <c r="J1877" s="12"/>
      <c r="K1877" s="12"/>
      <c r="L1877" s="12"/>
      <c r="M1877" s="12"/>
      <c r="N1877" s="12"/>
      <c r="O1877" s="12"/>
      <c r="P1877" s="55">
        <f t="shared" si="92"/>
        <v>0</v>
      </c>
    </row>
    <row r="1878" spans="1:16" x14ac:dyDescent="0.25">
      <c r="A1878" s="527"/>
      <c r="B1878" s="530"/>
      <c r="C1878" s="110">
        <v>17</v>
      </c>
      <c r="D1878" s="66"/>
      <c r="E1878" s="12"/>
      <c r="F1878" s="12"/>
      <c r="G1878" s="12"/>
      <c r="H1878" s="12"/>
      <c r="I1878" s="12"/>
      <c r="J1878" s="12"/>
      <c r="K1878" s="12"/>
      <c r="L1878" s="12"/>
      <c r="M1878" s="12"/>
      <c r="N1878" s="12"/>
      <c r="O1878" s="12"/>
      <c r="P1878" s="55">
        <f t="shared" si="92"/>
        <v>0</v>
      </c>
    </row>
    <row r="1879" spans="1:16" x14ac:dyDescent="0.25">
      <c r="A1879" s="527"/>
      <c r="B1879" s="530"/>
      <c r="C1879" s="110">
        <v>25</v>
      </c>
      <c r="D1879" s="66"/>
      <c r="E1879" s="12"/>
      <c r="F1879" s="12"/>
      <c r="G1879" s="12"/>
      <c r="H1879" s="12"/>
      <c r="I1879" s="12"/>
      <c r="J1879" s="12"/>
      <c r="K1879" s="12"/>
      <c r="L1879" s="12"/>
      <c r="M1879" s="12"/>
      <c r="N1879" s="12"/>
      <c r="O1879" s="12"/>
      <c r="P1879" s="55">
        <f t="shared" si="92"/>
        <v>0</v>
      </c>
    </row>
    <row r="1880" spans="1:16" x14ac:dyDescent="0.25">
      <c r="A1880" s="527"/>
      <c r="B1880" s="530"/>
      <c r="C1880" s="110">
        <v>26</v>
      </c>
      <c r="D1880" s="66"/>
      <c r="E1880" s="12"/>
      <c r="F1880" s="12"/>
      <c r="G1880" s="12"/>
      <c r="H1880" s="12"/>
      <c r="I1880" s="12"/>
      <c r="J1880" s="12"/>
      <c r="K1880" s="12"/>
      <c r="L1880" s="12"/>
      <c r="M1880" s="12"/>
      <c r="N1880" s="12"/>
      <c r="O1880" s="12"/>
      <c r="P1880" s="55">
        <f t="shared" si="92"/>
        <v>0</v>
      </c>
    </row>
    <row r="1881" spans="1:16" x14ac:dyDescent="0.25">
      <c r="A1881" s="528"/>
      <c r="B1881" s="531"/>
      <c r="C1881" s="110">
        <v>27</v>
      </c>
      <c r="D1881" s="66"/>
      <c r="E1881" s="12"/>
      <c r="F1881" s="12"/>
      <c r="G1881" s="12"/>
      <c r="H1881" s="12"/>
      <c r="I1881" s="12"/>
      <c r="J1881" s="12"/>
      <c r="K1881" s="12"/>
      <c r="L1881" s="12"/>
      <c r="M1881" s="12"/>
      <c r="N1881" s="12"/>
      <c r="O1881" s="12"/>
      <c r="P1881" s="55">
        <f t="shared" si="92"/>
        <v>0</v>
      </c>
    </row>
    <row r="1882" spans="1:16" x14ac:dyDescent="0.25">
      <c r="A1882" s="526">
        <v>513</v>
      </c>
      <c r="B1882" s="529" t="s">
        <v>2423</v>
      </c>
      <c r="C1882" s="110">
        <v>11</v>
      </c>
      <c r="D1882" s="66"/>
      <c r="E1882" s="12"/>
      <c r="F1882" s="12"/>
      <c r="G1882" s="12"/>
      <c r="H1882" s="12"/>
      <c r="I1882" s="12"/>
      <c r="J1882" s="12"/>
      <c r="K1882" s="12"/>
      <c r="L1882" s="12"/>
      <c r="M1882" s="12"/>
      <c r="N1882" s="12"/>
      <c r="O1882" s="12"/>
      <c r="P1882" s="55">
        <f t="shared" si="92"/>
        <v>0</v>
      </c>
    </row>
    <row r="1883" spans="1:16" x14ac:dyDescent="0.25">
      <c r="A1883" s="527"/>
      <c r="B1883" s="530"/>
      <c r="C1883" s="110">
        <v>12</v>
      </c>
      <c r="D1883" s="66"/>
      <c r="E1883" s="12"/>
      <c r="F1883" s="12"/>
      <c r="G1883" s="12"/>
      <c r="H1883" s="12"/>
      <c r="I1883" s="12"/>
      <c r="J1883" s="12"/>
      <c r="K1883" s="12"/>
      <c r="L1883" s="12"/>
      <c r="M1883" s="12"/>
      <c r="N1883" s="12"/>
      <c r="O1883" s="12"/>
      <c r="P1883" s="55">
        <f t="shared" si="92"/>
        <v>0</v>
      </c>
    </row>
    <row r="1884" spans="1:16" x14ac:dyDescent="0.25">
      <c r="A1884" s="527"/>
      <c r="B1884" s="530"/>
      <c r="C1884" s="110">
        <v>13</v>
      </c>
      <c r="D1884" s="66"/>
      <c r="E1884" s="12"/>
      <c r="F1884" s="12"/>
      <c r="G1884" s="12"/>
      <c r="H1884" s="12"/>
      <c r="I1884" s="12"/>
      <c r="J1884" s="12"/>
      <c r="K1884" s="12"/>
      <c r="L1884" s="12"/>
      <c r="M1884" s="12"/>
      <c r="N1884" s="12"/>
      <c r="O1884" s="12"/>
      <c r="P1884" s="55">
        <f t="shared" si="92"/>
        <v>0</v>
      </c>
    </row>
    <row r="1885" spans="1:16" x14ac:dyDescent="0.25">
      <c r="A1885" s="527"/>
      <c r="B1885" s="530"/>
      <c r="C1885" s="110">
        <v>14</v>
      </c>
      <c r="D1885" s="66"/>
      <c r="E1885" s="12"/>
      <c r="F1885" s="12"/>
      <c r="G1885" s="12"/>
      <c r="H1885" s="12"/>
      <c r="I1885" s="12"/>
      <c r="J1885" s="12"/>
      <c r="K1885" s="12"/>
      <c r="L1885" s="12"/>
      <c r="M1885" s="12"/>
      <c r="N1885" s="12"/>
      <c r="O1885" s="12"/>
      <c r="P1885" s="55">
        <f t="shared" si="92"/>
        <v>0</v>
      </c>
    </row>
    <row r="1886" spans="1:16" x14ac:dyDescent="0.25">
      <c r="A1886" s="527"/>
      <c r="B1886" s="530"/>
      <c r="C1886" s="110">
        <v>15</v>
      </c>
      <c r="D1886" s="66"/>
      <c r="E1886" s="12"/>
      <c r="F1886" s="12"/>
      <c r="G1886" s="12"/>
      <c r="H1886" s="12"/>
      <c r="I1886" s="12"/>
      <c r="J1886" s="12"/>
      <c r="K1886" s="12"/>
      <c r="L1886" s="12"/>
      <c r="M1886" s="12"/>
      <c r="N1886" s="12"/>
      <c r="O1886" s="12"/>
      <c r="P1886" s="55">
        <f t="shared" si="92"/>
        <v>0</v>
      </c>
    </row>
    <row r="1887" spans="1:16" x14ac:dyDescent="0.25">
      <c r="A1887" s="527"/>
      <c r="B1887" s="530"/>
      <c r="C1887" s="110">
        <v>16</v>
      </c>
      <c r="D1887" s="66"/>
      <c r="E1887" s="12"/>
      <c r="F1887" s="12"/>
      <c r="G1887" s="12"/>
      <c r="H1887" s="12"/>
      <c r="I1887" s="12"/>
      <c r="J1887" s="12"/>
      <c r="K1887" s="12"/>
      <c r="L1887" s="12"/>
      <c r="M1887" s="12"/>
      <c r="N1887" s="12"/>
      <c r="O1887" s="12"/>
      <c r="P1887" s="55">
        <f t="shared" si="92"/>
        <v>0</v>
      </c>
    </row>
    <row r="1888" spans="1:16" x14ac:dyDescent="0.25">
      <c r="A1888" s="527"/>
      <c r="B1888" s="530"/>
      <c r="C1888" s="110">
        <v>17</v>
      </c>
      <c r="D1888" s="66"/>
      <c r="E1888" s="12"/>
      <c r="F1888" s="12"/>
      <c r="G1888" s="12"/>
      <c r="H1888" s="12"/>
      <c r="I1888" s="12"/>
      <c r="J1888" s="12"/>
      <c r="K1888" s="12"/>
      <c r="L1888" s="12"/>
      <c r="M1888" s="12"/>
      <c r="N1888" s="12"/>
      <c r="O1888" s="12"/>
      <c r="P1888" s="55">
        <f t="shared" si="92"/>
        <v>0</v>
      </c>
    </row>
    <row r="1889" spans="1:16" x14ac:dyDescent="0.25">
      <c r="A1889" s="527"/>
      <c r="B1889" s="530"/>
      <c r="C1889" s="110">
        <v>25</v>
      </c>
      <c r="D1889" s="66"/>
      <c r="E1889" s="12"/>
      <c r="F1889" s="12"/>
      <c r="G1889" s="12"/>
      <c r="H1889" s="12"/>
      <c r="I1889" s="12"/>
      <c r="J1889" s="12"/>
      <c r="K1889" s="12"/>
      <c r="L1889" s="12"/>
      <c r="M1889" s="12"/>
      <c r="N1889" s="12"/>
      <c r="O1889" s="12"/>
      <c r="P1889" s="55">
        <f t="shared" si="92"/>
        <v>0</v>
      </c>
    </row>
    <row r="1890" spans="1:16" x14ac:dyDescent="0.25">
      <c r="A1890" s="527"/>
      <c r="B1890" s="530"/>
      <c r="C1890" s="110">
        <v>26</v>
      </c>
      <c r="D1890" s="66"/>
      <c r="E1890" s="12"/>
      <c r="F1890" s="12"/>
      <c r="G1890" s="12"/>
      <c r="H1890" s="12"/>
      <c r="I1890" s="12"/>
      <c r="J1890" s="12"/>
      <c r="K1890" s="12"/>
      <c r="L1890" s="12"/>
      <c r="M1890" s="12"/>
      <c r="N1890" s="12"/>
      <c r="O1890" s="12"/>
      <c r="P1890" s="55">
        <f t="shared" si="92"/>
        <v>0</v>
      </c>
    </row>
    <row r="1891" spans="1:16" x14ac:dyDescent="0.25">
      <c r="A1891" s="528"/>
      <c r="B1891" s="531"/>
      <c r="C1891" s="110">
        <v>27</v>
      </c>
      <c r="D1891" s="66"/>
      <c r="E1891" s="12"/>
      <c r="F1891" s="12"/>
      <c r="G1891" s="12"/>
      <c r="H1891" s="12"/>
      <c r="I1891" s="12"/>
      <c r="J1891" s="12"/>
      <c r="K1891" s="12"/>
      <c r="L1891" s="12"/>
      <c r="M1891" s="12"/>
      <c r="N1891" s="12"/>
      <c r="O1891" s="12"/>
      <c r="P1891" s="55">
        <f t="shared" si="92"/>
        <v>0</v>
      </c>
    </row>
    <row r="1892" spans="1:16" x14ac:dyDescent="0.25">
      <c r="A1892" s="526">
        <v>514</v>
      </c>
      <c r="B1892" s="529" t="s">
        <v>2424</v>
      </c>
      <c r="C1892" s="110">
        <v>11</v>
      </c>
      <c r="D1892" s="66"/>
      <c r="E1892" s="12"/>
      <c r="F1892" s="12"/>
      <c r="G1892" s="12"/>
      <c r="H1892" s="12"/>
      <c r="I1892" s="12"/>
      <c r="J1892" s="12"/>
      <c r="K1892" s="12"/>
      <c r="L1892" s="12"/>
      <c r="M1892" s="12"/>
      <c r="N1892" s="12"/>
      <c r="O1892" s="12"/>
      <c r="P1892" s="55">
        <f t="shared" si="92"/>
        <v>0</v>
      </c>
    </row>
    <row r="1893" spans="1:16" x14ac:dyDescent="0.25">
      <c r="A1893" s="527"/>
      <c r="B1893" s="530"/>
      <c r="C1893" s="110">
        <v>12</v>
      </c>
      <c r="D1893" s="66"/>
      <c r="E1893" s="12"/>
      <c r="F1893" s="12"/>
      <c r="G1893" s="12"/>
      <c r="H1893" s="12"/>
      <c r="I1893" s="12"/>
      <c r="J1893" s="12"/>
      <c r="K1893" s="12"/>
      <c r="L1893" s="12"/>
      <c r="M1893" s="12"/>
      <c r="N1893" s="12"/>
      <c r="O1893" s="12"/>
      <c r="P1893" s="55">
        <f t="shared" si="92"/>
        <v>0</v>
      </c>
    </row>
    <row r="1894" spans="1:16" x14ac:dyDescent="0.25">
      <c r="A1894" s="527"/>
      <c r="B1894" s="530"/>
      <c r="C1894" s="110">
        <v>13</v>
      </c>
      <c r="D1894" s="66"/>
      <c r="E1894" s="12"/>
      <c r="F1894" s="12"/>
      <c r="G1894" s="12"/>
      <c r="H1894" s="12"/>
      <c r="I1894" s="12"/>
      <c r="J1894" s="12"/>
      <c r="K1894" s="12"/>
      <c r="L1894" s="12"/>
      <c r="M1894" s="12"/>
      <c r="N1894" s="12"/>
      <c r="O1894" s="12"/>
      <c r="P1894" s="55">
        <f t="shared" si="92"/>
        <v>0</v>
      </c>
    </row>
    <row r="1895" spans="1:16" x14ac:dyDescent="0.25">
      <c r="A1895" s="527"/>
      <c r="B1895" s="530"/>
      <c r="C1895" s="110">
        <v>14</v>
      </c>
      <c r="D1895" s="66"/>
      <c r="E1895" s="12"/>
      <c r="F1895" s="12"/>
      <c r="G1895" s="12"/>
      <c r="H1895" s="12"/>
      <c r="I1895" s="12"/>
      <c r="J1895" s="12"/>
      <c r="K1895" s="12"/>
      <c r="L1895" s="12"/>
      <c r="M1895" s="12"/>
      <c r="N1895" s="12"/>
      <c r="O1895" s="12"/>
      <c r="P1895" s="55">
        <f t="shared" si="92"/>
        <v>0</v>
      </c>
    </row>
    <row r="1896" spans="1:16" x14ac:dyDescent="0.25">
      <c r="A1896" s="527"/>
      <c r="B1896" s="530"/>
      <c r="C1896" s="110">
        <v>15</v>
      </c>
      <c r="D1896" s="66"/>
      <c r="E1896" s="12"/>
      <c r="F1896" s="12"/>
      <c r="G1896" s="12"/>
      <c r="H1896" s="12"/>
      <c r="I1896" s="12"/>
      <c r="J1896" s="12"/>
      <c r="K1896" s="12"/>
      <c r="L1896" s="12"/>
      <c r="M1896" s="12"/>
      <c r="N1896" s="12"/>
      <c r="O1896" s="12"/>
      <c r="P1896" s="55">
        <f t="shared" si="92"/>
        <v>0</v>
      </c>
    </row>
    <row r="1897" spans="1:16" x14ac:dyDescent="0.25">
      <c r="A1897" s="527"/>
      <c r="B1897" s="530"/>
      <c r="C1897" s="110">
        <v>16</v>
      </c>
      <c r="D1897" s="66"/>
      <c r="E1897" s="12"/>
      <c r="F1897" s="12"/>
      <c r="G1897" s="12"/>
      <c r="H1897" s="12"/>
      <c r="I1897" s="12"/>
      <c r="J1897" s="12"/>
      <c r="K1897" s="12"/>
      <c r="L1897" s="12"/>
      <c r="M1897" s="12"/>
      <c r="N1897" s="12"/>
      <c r="O1897" s="12"/>
      <c r="P1897" s="55">
        <f t="shared" si="92"/>
        <v>0</v>
      </c>
    </row>
    <row r="1898" spans="1:16" x14ac:dyDescent="0.25">
      <c r="A1898" s="527"/>
      <c r="B1898" s="530"/>
      <c r="C1898" s="110">
        <v>17</v>
      </c>
      <c r="D1898" s="66"/>
      <c r="E1898" s="12"/>
      <c r="F1898" s="12"/>
      <c r="G1898" s="12"/>
      <c r="H1898" s="12"/>
      <c r="I1898" s="12"/>
      <c r="J1898" s="12"/>
      <c r="K1898" s="12"/>
      <c r="L1898" s="12"/>
      <c r="M1898" s="12"/>
      <c r="N1898" s="12"/>
      <c r="O1898" s="12"/>
      <c r="P1898" s="55">
        <f t="shared" si="92"/>
        <v>0</v>
      </c>
    </row>
    <row r="1899" spans="1:16" x14ac:dyDescent="0.25">
      <c r="A1899" s="527"/>
      <c r="B1899" s="530"/>
      <c r="C1899" s="110">
        <v>25</v>
      </c>
      <c r="D1899" s="66"/>
      <c r="E1899" s="12"/>
      <c r="F1899" s="12"/>
      <c r="G1899" s="12"/>
      <c r="H1899" s="12"/>
      <c r="I1899" s="12"/>
      <c r="J1899" s="12"/>
      <c r="K1899" s="12"/>
      <c r="L1899" s="12"/>
      <c r="M1899" s="12"/>
      <c r="N1899" s="12"/>
      <c r="O1899" s="12"/>
      <c r="P1899" s="55">
        <f t="shared" si="92"/>
        <v>0</v>
      </c>
    </row>
    <row r="1900" spans="1:16" x14ac:dyDescent="0.25">
      <c r="A1900" s="527"/>
      <c r="B1900" s="530"/>
      <c r="C1900" s="110">
        <v>26</v>
      </c>
      <c r="D1900" s="66"/>
      <c r="E1900" s="12"/>
      <c r="F1900" s="12"/>
      <c r="G1900" s="12"/>
      <c r="H1900" s="12"/>
      <c r="I1900" s="12"/>
      <c r="J1900" s="12"/>
      <c r="K1900" s="12"/>
      <c r="L1900" s="12"/>
      <c r="M1900" s="12"/>
      <c r="N1900" s="12"/>
      <c r="O1900" s="12"/>
      <c r="P1900" s="55">
        <f t="shared" si="92"/>
        <v>0</v>
      </c>
    </row>
    <row r="1901" spans="1:16" x14ac:dyDescent="0.25">
      <c r="A1901" s="528"/>
      <c r="B1901" s="531"/>
      <c r="C1901" s="110">
        <v>27</v>
      </c>
      <c r="D1901" s="66"/>
      <c r="E1901" s="12"/>
      <c r="F1901" s="12"/>
      <c r="G1901" s="12"/>
      <c r="H1901" s="12"/>
      <c r="I1901" s="12"/>
      <c r="J1901" s="12"/>
      <c r="K1901" s="12"/>
      <c r="L1901" s="12"/>
      <c r="M1901" s="12"/>
      <c r="N1901" s="12"/>
      <c r="O1901" s="12"/>
      <c r="P1901" s="55">
        <f t="shared" si="92"/>
        <v>0</v>
      </c>
    </row>
    <row r="1902" spans="1:16" x14ac:dyDescent="0.25">
      <c r="A1902" s="526">
        <v>515</v>
      </c>
      <c r="B1902" s="529" t="s">
        <v>2425</v>
      </c>
      <c r="C1902" s="110">
        <v>11</v>
      </c>
      <c r="D1902" s="66"/>
      <c r="E1902" s="12"/>
      <c r="F1902" s="12"/>
      <c r="G1902" s="12"/>
      <c r="H1902" s="12"/>
      <c r="I1902" s="12"/>
      <c r="J1902" s="12"/>
      <c r="K1902" s="12"/>
      <c r="L1902" s="12"/>
      <c r="M1902" s="12"/>
      <c r="N1902" s="12"/>
      <c r="O1902" s="12"/>
      <c r="P1902" s="55">
        <f t="shared" si="92"/>
        <v>0</v>
      </c>
    </row>
    <row r="1903" spans="1:16" x14ac:dyDescent="0.25">
      <c r="A1903" s="527"/>
      <c r="B1903" s="530"/>
      <c r="C1903" s="110">
        <v>12</v>
      </c>
      <c r="D1903" s="66"/>
      <c r="E1903" s="12"/>
      <c r="F1903" s="12"/>
      <c r="G1903" s="12"/>
      <c r="H1903" s="12"/>
      <c r="I1903" s="12"/>
      <c r="J1903" s="12"/>
      <c r="K1903" s="12"/>
      <c r="L1903" s="12"/>
      <c r="M1903" s="12"/>
      <c r="N1903" s="12"/>
      <c r="O1903" s="12"/>
      <c r="P1903" s="55">
        <f t="shared" si="92"/>
        <v>0</v>
      </c>
    </row>
    <row r="1904" spans="1:16" x14ac:dyDescent="0.25">
      <c r="A1904" s="527"/>
      <c r="B1904" s="530"/>
      <c r="C1904" s="110">
        <v>13</v>
      </c>
      <c r="D1904" s="66"/>
      <c r="E1904" s="12"/>
      <c r="F1904" s="12"/>
      <c r="G1904" s="12"/>
      <c r="H1904" s="12"/>
      <c r="I1904" s="12"/>
      <c r="J1904" s="12"/>
      <c r="K1904" s="12"/>
      <c r="L1904" s="12"/>
      <c r="M1904" s="12"/>
      <c r="N1904" s="12"/>
      <c r="O1904" s="12"/>
      <c r="P1904" s="55">
        <f t="shared" si="92"/>
        <v>0</v>
      </c>
    </row>
    <row r="1905" spans="1:16" x14ac:dyDescent="0.25">
      <c r="A1905" s="527"/>
      <c r="B1905" s="530"/>
      <c r="C1905" s="110">
        <v>14</v>
      </c>
      <c r="D1905" s="66"/>
      <c r="E1905" s="12"/>
      <c r="F1905" s="12"/>
      <c r="G1905" s="12"/>
      <c r="H1905" s="12"/>
      <c r="I1905" s="12"/>
      <c r="J1905" s="12"/>
      <c r="K1905" s="12"/>
      <c r="L1905" s="12"/>
      <c r="M1905" s="12"/>
      <c r="N1905" s="12"/>
      <c r="O1905" s="12"/>
      <c r="P1905" s="55">
        <f t="shared" si="92"/>
        <v>0</v>
      </c>
    </row>
    <row r="1906" spans="1:16" x14ac:dyDescent="0.25">
      <c r="A1906" s="527"/>
      <c r="B1906" s="530"/>
      <c r="C1906" s="110">
        <v>15</v>
      </c>
      <c r="D1906" s="66"/>
      <c r="E1906" s="12"/>
      <c r="F1906" s="12">
        <v>20000</v>
      </c>
      <c r="G1906" s="12"/>
      <c r="H1906" s="12"/>
      <c r="I1906" s="12"/>
      <c r="J1906" s="12"/>
      <c r="K1906" s="12"/>
      <c r="L1906" s="12"/>
      <c r="M1906" s="12"/>
      <c r="N1906" s="12"/>
      <c r="O1906" s="12"/>
      <c r="P1906" s="55">
        <f t="shared" si="92"/>
        <v>20000</v>
      </c>
    </row>
    <row r="1907" spans="1:16" x14ac:dyDescent="0.25">
      <c r="A1907" s="527"/>
      <c r="B1907" s="530"/>
      <c r="C1907" s="110">
        <v>16</v>
      </c>
      <c r="D1907" s="66"/>
      <c r="E1907" s="12"/>
      <c r="F1907" s="12"/>
      <c r="G1907" s="12"/>
      <c r="H1907" s="12"/>
      <c r="I1907" s="12"/>
      <c r="J1907" s="12"/>
      <c r="K1907" s="12"/>
      <c r="L1907" s="12"/>
      <c r="M1907" s="12"/>
      <c r="N1907" s="12"/>
      <c r="O1907" s="12"/>
      <c r="P1907" s="55">
        <f t="shared" si="92"/>
        <v>0</v>
      </c>
    </row>
    <row r="1908" spans="1:16" x14ac:dyDescent="0.25">
      <c r="A1908" s="527"/>
      <c r="B1908" s="530"/>
      <c r="C1908" s="110">
        <v>17</v>
      </c>
      <c r="D1908" s="66"/>
      <c r="E1908" s="12"/>
      <c r="F1908" s="12"/>
      <c r="G1908" s="12"/>
      <c r="H1908" s="12"/>
      <c r="I1908" s="12"/>
      <c r="J1908" s="12"/>
      <c r="K1908" s="12"/>
      <c r="L1908" s="12"/>
      <c r="M1908" s="12"/>
      <c r="N1908" s="12"/>
      <c r="O1908" s="12"/>
      <c r="P1908" s="55">
        <f t="shared" si="92"/>
        <v>0</v>
      </c>
    </row>
    <row r="1909" spans="1:16" x14ac:dyDescent="0.25">
      <c r="A1909" s="527"/>
      <c r="B1909" s="530"/>
      <c r="C1909" s="110">
        <v>25</v>
      </c>
      <c r="D1909" s="66"/>
      <c r="E1909" s="12"/>
      <c r="F1909" s="12"/>
      <c r="G1909" s="12"/>
      <c r="H1909" s="12"/>
      <c r="I1909" s="12"/>
      <c r="J1909" s="12"/>
      <c r="K1909" s="12"/>
      <c r="L1909" s="12"/>
      <c r="M1909" s="12"/>
      <c r="N1909" s="12"/>
      <c r="O1909" s="12"/>
      <c r="P1909" s="55">
        <f t="shared" si="92"/>
        <v>0</v>
      </c>
    </row>
    <row r="1910" spans="1:16" x14ac:dyDescent="0.25">
      <c r="A1910" s="527"/>
      <c r="B1910" s="530"/>
      <c r="C1910" s="110">
        <v>26</v>
      </c>
      <c r="D1910" s="66"/>
      <c r="E1910" s="12"/>
      <c r="F1910" s="12"/>
      <c r="G1910" s="12"/>
      <c r="H1910" s="12"/>
      <c r="I1910" s="12"/>
      <c r="J1910" s="12"/>
      <c r="K1910" s="12"/>
      <c r="L1910" s="12"/>
      <c r="M1910" s="12"/>
      <c r="N1910" s="12"/>
      <c r="O1910" s="12"/>
      <c r="P1910" s="55">
        <f t="shared" si="92"/>
        <v>0</v>
      </c>
    </row>
    <row r="1911" spans="1:16" x14ac:dyDescent="0.25">
      <c r="A1911" s="528"/>
      <c r="B1911" s="531"/>
      <c r="C1911" s="110">
        <v>27</v>
      </c>
      <c r="D1911" s="66"/>
      <c r="E1911" s="12"/>
      <c r="F1911" s="12"/>
      <c r="G1911" s="12"/>
      <c r="H1911" s="12"/>
      <c r="I1911" s="12"/>
      <c r="J1911" s="12"/>
      <c r="K1911" s="12"/>
      <c r="L1911" s="12"/>
      <c r="M1911" s="12"/>
      <c r="N1911" s="12"/>
      <c r="O1911" s="12"/>
      <c r="P1911" s="55">
        <f t="shared" si="92"/>
        <v>0</v>
      </c>
    </row>
    <row r="1912" spans="1:16" x14ac:dyDescent="0.25">
      <c r="A1912" s="526">
        <v>519</v>
      </c>
      <c r="B1912" s="529" t="s">
        <v>2426</v>
      </c>
      <c r="C1912" s="110">
        <v>11</v>
      </c>
      <c r="D1912" s="66"/>
      <c r="E1912" s="12"/>
      <c r="F1912" s="12"/>
      <c r="G1912" s="12"/>
      <c r="H1912" s="12"/>
      <c r="I1912" s="12"/>
      <c r="J1912" s="12"/>
      <c r="K1912" s="12"/>
      <c r="L1912" s="12"/>
      <c r="M1912" s="12"/>
      <c r="N1912" s="12"/>
      <c r="O1912" s="12"/>
      <c r="P1912" s="55">
        <f t="shared" si="92"/>
        <v>0</v>
      </c>
    </row>
    <row r="1913" spans="1:16" x14ac:dyDescent="0.25">
      <c r="A1913" s="527"/>
      <c r="B1913" s="530"/>
      <c r="C1913" s="110">
        <v>12</v>
      </c>
      <c r="D1913" s="66"/>
      <c r="E1913" s="12"/>
      <c r="F1913" s="12"/>
      <c r="G1913" s="12"/>
      <c r="H1913" s="12"/>
      <c r="I1913" s="12"/>
      <c r="J1913" s="12"/>
      <c r="K1913" s="12"/>
      <c r="L1913" s="12"/>
      <c r="M1913" s="12"/>
      <c r="N1913" s="12"/>
      <c r="O1913" s="12"/>
      <c r="P1913" s="55">
        <f t="shared" si="92"/>
        <v>0</v>
      </c>
    </row>
    <row r="1914" spans="1:16" x14ac:dyDescent="0.25">
      <c r="A1914" s="527"/>
      <c r="B1914" s="530"/>
      <c r="C1914" s="110">
        <v>13</v>
      </c>
      <c r="D1914" s="66"/>
      <c r="E1914" s="12"/>
      <c r="F1914" s="12"/>
      <c r="G1914" s="12"/>
      <c r="H1914" s="12"/>
      <c r="I1914" s="12"/>
      <c r="J1914" s="12"/>
      <c r="K1914" s="12"/>
      <c r="L1914" s="12"/>
      <c r="M1914" s="12"/>
      <c r="N1914" s="12"/>
      <c r="O1914" s="12"/>
      <c r="P1914" s="55">
        <f t="shared" si="92"/>
        <v>0</v>
      </c>
    </row>
    <row r="1915" spans="1:16" x14ac:dyDescent="0.25">
      <c r="A1915" s="527"/>
      <c r="B1915" s="530"/>
      <c r="C1915" s="110">
        <v>14</v>
      </c>
      <c r="D1915" s="66"/>
      <c r="E1915" s="12"/>
      <c r="F1915" s="12"/>
      <c r="G1915" s="12"/>
      <c r="H1915" s="12"/>
      <c r="I1915" s="12"/>
      <c r="J1915" s="12"/>
      <c r="K1915" s="12"/>
      <c r="L1915" s="12"/>
      <c r="M1915" s="12"/>
      <c r="N1915" s="12"/>
      <c r="O1915" s="12"/>
      <c r="P1915" s="55">
        <f t="shared" si="92"/>
        <v>0</v>
      </c>
    </row>
    <row r="1916" spans="1:16" x14ac:dyDescent="0.25">
      <c r="A1916" s="527"/>
      <c r="B1916" s="530"/>
      <c r="C1916" s="110">
        <v>15</v>
      </c>
      <c r="D1916" s="66"/>
      <c r="E1916" s="12"/>
      <c r="F1916" s="12"/>
      <c r="G1916" s="12"/>
      <c r="H1916" s="12"/>
      <c r="I1916" s="12"/>
      <c r="J1916" s="12"/>
      <c r="K1916" s="12"/>
      <c r="L1916" s="12"/>
      <c r="M1916" s="12"/>
      <c r="N1916" s="12"/>
      <c r="O1916" s="12"/>
      <c r="P1916" s="55">
        <f t="shared" si="92"/>
        <v>0</v>
      </c>
    </row>
    <row r="1917" spans="1:16" x14ac:dyDescent="0.25">
      <c r="A1917" s="527"/>
      <c r="B1917" s="530"/>
      <c r="C1917" s="110">
        <v>16</v>
      </c>
      <c r="D1917" s="66"/>
      <c r="E1917" s="12"/>
      <c r="F1917" s="12"/>
      <c r="G1917" s="12"/>
      <c r="H1917" s="12"/>
      <c r="I1917" s="12"/>
      <c r="J1917" s="12"/>
      <c r="K1917" s="12"/>
      <c r="L1917" s="12"/>
      <c r="M1917" s="12"/>
      <c r="N1917" s="12"/>
      <c r="O1917" s="12"/>
      <c r="P1917" s="55">
        <f t="shared" si="92"/>
        <v>0</v>
      </c>
    </row>
    <row r="1918" spans="1:16" x14ac:dyDescent="0.25">
      <c r="A1918" s="527"/>
      <c r="B1918" s="530"/>
      <c r="C1918" s="110">
        <v>17</v>
      </c>
      <c r="D1918" s="66"/>
      <c r="E1918" s="12"/>
      <c r="F1918" s="12"/>
      <c r="G1918" s="12"/>
      <c r="H1918" s="12"/>
      <c r="I1918" s="12"/>
      <c r="J1918" s="12"/>
      <c r="K1918" s="12"/>
      <c r="L1918" s="12"/>
      <c r="M1918" s="12"/>
      <c r="N1918" s="12"/>
      <c r="O1918" s="12"/>
      <c r="P1918" s="55">
        <f t="shared" si="92"/>
        <v>0</v>
      </c>
    </row>
    <row r="1919" spans="1:16" x14ac:dyDescent="0.25">
      <c r="A1919" s="527"/>
      <c r="B1919" s="530"/>
      <c r="C1919" s="110">
        <v>25</v>
      </c>
      <c r="D1919" s="66"/>
      <c r="E1919" s="12"/>
      <c r="F1919" s="12"/>
      <c r="G1919" s="12"/>
      <c r="H1919" s="12"/>
      <c r="I1919" s="12"/>
      <c r="J1919" s="12"/>
      <c r="K1919" s="12"/>
      <c r="L1919" s="12"/>
      <c r="M1919" s="12"/>
      <c r="N1919" s="12"/>
      <c r="O1919" s="12"/>
      <c r="P1919" s="55">
        <f t="shared" si="92"/>
        <v>0</v>
      </c>
    </row>
    <row r="1920" spans="1:16" x14ac:dyDescent="0.25">
      <c r="A1920" s="527"/>
      <c r="B1920" s="530"/>
      <c r="C1920" s="110">
        <v>26</v>
      </c>
      <c r="D1920" s="66"/>
      <c r="E1920" s="12"/>
      <c r="F1920" s="12"/>
      <c r="G1920" s="12"/>
      <c r="H1920" s="12"/>
      <c r="I1920" s="12"/>
      <c r="J1920" s="12"/>
      <c r="K1920" s="12"/>
      <c r="L1920" s="12"/>
      <c r="M1920" s="12"/>
      <c r="N1920" s="12"/>
      <c r="O1920" s="12"/>
      <c r="P1920" s="55">
        <f t="shared" si="92"/>
        <v>0</v>
      </c>
    </row>
    <row r="1921" spans="1:16" x14ac:dyDescent="0.25">
      <c r="A1921" s="528"/>
      <c r="B1921" s="531"/>
      <c r="C1921" s="110">
        <v>27</v>
      </c>
      <c r="D1921" s="66"/>
      <c r="E1921" s="12"/>
      <c r="F1921" s="12"/>
      <c r="G1921" s="12"/>
      <c r="H1921" s="12"/>
      <c r="I1921" s="12"/>
      <c r="J1921" s="12"/>
      <c r="K1921" s="12"/>
      <c r="L1921" s="12"/>
      <c r="M1921" s="12"/>
      <c r="N1921" s="12"/>
      <c r="O1921" s="12"/>
      <c r="P1921" s="55">
        <f t="shared" si="92"/>
        <v>0</v>
      </c>
    </row>
    <row r="1922" spans="1:16" x14ac:dyDescent="0.25">
      <c r="A1922" s="74">
        <v>5200</v>
      </c>
      <c r="B1922" s="534" t="s">
        <v>2427</v>
      </c>
      <c r="C1922" s="535"/>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x14ac:dyDescent="0.25">
      <c r="A1923" s="526">
        <v>521</v>
      </c>
      <c r="B1923" s="529" t="s">
        <v>2428</v>
      </c>
      <c r="C1923" s="110">
        <v>11</v>
      </c>
      <c r="D1923" s="66"/>
      <c r="E1923" s="12"/>
      <c r="F1923" s="12"/>
      <c r="G1923" s="12"/>
      <c r="H1923" s="12"/>
      <c r="I1923" s="12"/>
      <c r="J1923" s="12"/>
      <c r="K1923" s="12"/>
      <c r="L1923" s="12"/>
      <c r="M1923" s="12"/>
      <c r="N1923" s="12"/>
      <c r="O1923" s="12"/>
      <c r="P1923" s="55">
        <f>SUM(D1923:O1923)</f>
        <v>0</v>
      </c>
    </row>
    <row r="1924" spans="1:16" x14ac:dyDescent="0.25">
      <c r="A1924" s="527"/>
      <c r="B1924" s="530"/>
      <c r="C1924" s="110">
        <v>12</v>
      </c>
      <c r="D1924" s="66"/>
      <c r="E1924" s="12"/>
      <c r="F1924" s="12"/>
      <c r="G1924" s="12"/>
      <c r="H1924" s="12"/>
      <c r="I1924" s="12"/>
      <c r="J1924" s="12"/>
      <c r="K1924" s="12"/>
      <c r="L1924" s="12"/>
      <c r="M1924" s="12"/>
      <c r="N1924" s="12"/>
      <c r="O1924" s="12"/>
      <c r="P1924" s="55">
        <f t="shared" ref="P1924:P1962" si="94">SUM(D1924:O1924)</f>
        <v>0</v>
      </c>
    </row>
    <row r="1925" spans="1:16" x14ac:dyDescent="0.25">
      <c r="A1925" s="527"/>
      <c r="B1925" s="530"/>
      <c r="C1925" s="110">
        <v>13</v>
      </c>
      <c r="D1925" s="66"/>
      <c r="E1925" s="12"/>
      <c r="F1925" s="12"/>
      <c r="G1925" s="12"/>
      <c r="H1925" s="12"/>
      <c r="I1925" s="12"/>
      <c r="J1925" s="12"/>
      <c r="K1925" s="12"/>
      <c r="L1925" s="12"/>
      <c r="M1925" s="12"/>
      <c r="N1925" s="12"/>
      <c r="O1925" s="12"/>
      <c r="P1925" s="55">
        <f t="shared" si="94"/>
        <v>0</v>
      </c>
    </row>
    <row r="1926" spans="1:16" x14ac:dyDescent="0.25">
      <c r="A1926" s="527"/>
      <c r="B1926" s="530"/>
      <c r="C1926" s="110">
        <v>14</v>
      </c>
      <c r="D1926" s="66"/>
      <c r="E1926" s="12"/>
      <c r="F1926" s="12"/>
      <c r="G1926" s="12"/>
      <c r="H1926" s="12"/>
      <c r="I1926" s="12"/>
      <c r="J1926" s="12"/>
      <c r="K1926" s="12"/>
      <c r="L1926" s="12"/>
      <c r="M1926" s="12"/>
      <c r="N1926" s="12"/>
      <c r="O1926" s="12"/>
      <c r="P1926" s="55">
        <f t="shared" si="94"/>
        <v>0</v>
      </c>
    </row>
    <row r="1927" spans="1:16" x14ac:dyDescent="0.25">
      <c r="A1927" s="527"/>
      <c r="B1927" s="530"/>
      <c r="C1927" s="110">
        <v>15</v>
      </c>
      <c r="D1927" s="66"/>
      <c r="E1927" s="12"/>
      <c r="F1927" s="12"/>
      <c r="G1927" s="12"/>
      <c r="H1927" s="12"/>
      <c r="I1927" s="12"/>
      <c r="J1927" s="12"/>
      <c r="K1927" s="12"/>
      <c r="L1927" s="12"/>
      <c r="M1927" s="12"/>
      <c r="N1927" s="12"/>
      <c r="O1927" s="12"/>
      <c r="P1927" s="55">
        <f t="shared" si="94"/>
        <v>0</v>
      </c>
    </row>
    <row r="1928" spans="1:16" x14ac:dyDescent="0.25">
      <c r="A1928" s="527"/>
      <c r="B1928" s="530"/>
      <c r="C1928" s="110">
        <v>16</v>
      </c>
      <c r="D1928" s="66"/>
      <c r="E1928" s="12"/>
      <c r="F1928" s="12"/>
      <c r="G1928" s="12"/>
      <c r="H1928" s="12"/>
      <c r="I1928" s="12"/>
      <c r="J1928" s="12"/>
      <c r="K1928" s="12"/>
      <c r="L1928" s="12"/>
      <c r="M1928" s="12"/>
      <c r="N1928" s="12"/>
      <c r="O1928" s="12"/>
      <c r="P1928" s="55">
        <f t="shared" si="94"/>
        <v>0</v>
      </c>
    </row>
    <row r="1929" spans="1:16" x14ac:dyDescent="0.25">
      <c r="A1929" s="527"/>
      <c r="B1929" s="530"/>
      <c r="C1929" s="110">
        <v>17</v>
      </c>
      <c r="D1929" s="66"/>
      <c r="E1929" s="12"/>
      <c r="F1929" s="12"/>
      <c r="G1929" s="12"/>
      <c r="H1929" s="12"/>
      <c r="I1929" s="12"/>
      <c r="J1929" s="12"/>
      <c r="K1929" s="12"/>
      <c r="L1929" s="12"/>
      <c r="M1929" s="12"/>
      <c r="N1929" s="12"/>
      <c r="O1929" s="12"/>
      <c r="P1929" s="55">
        <f t="shared" si="94"/>
        <v>0</v>
      </c>
    </row>
    <row r="1930" spans="1:16" x14ac:dyDescent="0.25">
      <c r="A1930" s="527"/>
      <c r="B1930" s="530"/>
      <c r="C1930" s="110">
        <v>25</v>
      </c>
      <c r="D1930" s="66"/>
      <c r="E1930" s="12"/>
      <c r="F1930" s="12"/>
      <c r="G1930" s="12"/>
      <c r="H1930" s="12"/>
      <c r="I1930" s="12"/>
      <c r="J1930" s="12"/>
      <c r="K1930" s="12"/>
      <c r="L1930" s="12"/>
      <c r="M1930" s="12"/>
      <c r="N1930" s="12"/>
      <c r="O1930" s="12"/>
      <c r="P1930" s="55">
        <f t="shared" si="94"/>
        <v>0</v>
      </c>
    </row>
    <row r="1931" spans="1:16" x14ac:dyDescent="0.25">
      <c r="A1931" s="527"/>
      <c r="B1931" s="530"/>
      <c r="C1931" s="110">
        <v>26</v>
      </c>
      <c r="D1931" s="66"/>
      <c r="E1931" s="12"/>
      <c r="F1931" s="12"/>
      <c r="G1931" s="12"/>
      <c r="H1931" s="12"/>
      <c r="I1931" s="12"/>
      <c r="J1931" s="12"/>
      <c r="K1931" s="12"/>
      <c r="L1931" s="12"/>
      <c r="M1931" s="12"/>
      <c r="N1931" s="12"/>
      <c r="O1931" s="12"/>
      <c r="P1931" s="55">
        <f t="shared" si="94"/>
        <v>0</v>
      </c>
    </row>
    <row r="1932" spans="1:16" x14ac:dyDescent="0.25">
      <c r="A1932" s="528"/>
      <c r="B1932" s="531"/>
      <c r="C1932" s="110">
        <v>27</v>
      </c>
      <c r="D1932" s="66"/>
      <c r="E1932" s="12"/>
      <c r="F1932" s="12"/>
      <c r="G1932" s="12"/>
      <c r="H1932" s="12"/>
      <c r="I1932" s="12"/>
      <c r="J1932" s="12"/>
      <c r="K1932" s="12"/>
      <c r="L1932" s="12"/>
      <c r="M1932" s="12"/>
      <c r="N1932" s="12"/>
      <c r="O1932" s="12"/>
      <c r="P1932" s="55">
        <f t="shared" si="94"/>
        <v>0</v>
      </c>
    </row>
    <row r="1933" spans="1:16" x14ac:dyDescent="0.25">
      <c r="A1933" s="526">
        <v>522</v>
      </c>
      <c r="B1933" s="529" t="s">
        <v>2429</v>
      </c>
      <c r="C1933" s="110">
        <v>11</v>
      </c>
      <c r="D1933" s="66"/>
      <c r="E1933" s="12"/>
      <c r="F1933" s="12"/>
      <c r="G1933" s="12"/>
      <c r="H1933" s="12"/>
      <c r="I1933" s="12"/>
      <c r="J1933" s="12"/>
      <c r="K1933" s="12"/>
      <c r="L1933" s="12"/>
      <c r="M1933" s="12"/>
      <c r="N1933" s="12"/>
      <c r="O1933" s="12"/>
      <c r="P1933" s="55">
        <f t="shared" si="94"/>
        <v>0</v>
      </c>
    </row>
    <row r="1934" spans="1:16" x14ac:dyDescent="0.25">
      <c r="A1934" s="527"/>
      <c r="B1934" s="530"/>
      <c r="C1934" s="110">
        <v>12</v>
      </c>
      <c r="D1934" s="66"/>
      <c r="E1934" s="12"/>
      <c r="F1934" s="12"/>
      <c r="G1934" s="12"/>
      <c r="H1934" s="12"/>
      <c r="I1934" s="12"/>
      <c r="J1934" s="12"/>
      <c r="K1934" s="12"/>
      <c r="L1934" s="12"/>
      <c r="M1934" s="12"/>
      <c r="N1934" s="12"/>
      <c r="O1934" s="12"/>
      <c r="P1934" s="55">
        <f t="shared" si="94"/>
        <v>0</v>
      </c>
    </row>
    <row r="1935" spans="1:16" x14ac:dyDescent="0.25">
      <c r="A1935" s="527"/>
      <c r="B1935" s="530"/>
      <c r="C1935" s="110">
        <v>13</v>
      </c>
      <c r="D1935" s="66"/>
      <c r="E1935" s="12"/>
      <c r="F1935" s="12"/>
      <c r="G1935" s="12"/>
      <c r="H1935" s="12"/>
      <c r="I1935" s="12"/>
      <c r="J1935" s="12"/>
      <c r="K1935" s="12"/>
      <c r="L1935" s="12"/>
      <c r="M1935" s="12"/>
      <c r="N1935" s="12"/>
      <c r="O1935" s="12"/>
      <c r="P1935" s="55">
        <f t="shared" si="94"/>
        <v>0</v>
      </c>
    </row>
    <row r="1936" spans="1:16" x14ac:dyDescent="0.25">
      <c r="A1936" s="527"/>
      <c r="B1936" s="530"/>
      <c r="C1936" s="110">
        <v>14</v>
      </c>
      <c r="D1936" s="66"/>
      <c r="E1936" s="12"/>
      <c r="F1936" s="12"/>
      <c r="G1936" s="12"/>
      <c r="H1936" s="12"/>
      <c r="I1936" s="12"/>
      <c r="J1936" s="12"/>
      <c r="K1936" s="12"/>
      <c r="L1936" s="12"/>
      <c r="M1936" s="12"/>
      <c r="N1936" s="12"/>
      <c r="O1936" s="12"/>
      <c r="P1936" s="55">
        <f t="shared" si="94"/>
        <v>0</v>
      </c>
    </row>
    <row r="1937" spans="1:16" x14ac:dyDescent="0.25">
      <c r="A1937" s="527"/>
      <c r="B1937" s="530"/>
      <c r="C1937" s="110">
        <v>15</v>
      </c>
      <c r="D1937" s="66"/>
      <c r="E1937" s="12"/>
      <c r="F1937" s="12"/>
      <c r="G1937" s="12"/>
      <c r="H1937" s="12"/>
      <c r="I1937" s="12"/>
      <c r="J1937" s="12"/>
      <c r="K1937" s="12"/>
      <c r="L1937" s="12"/>
      <c r="M1937" s="12"/>
      <c r="N1937" s="12"/>
      <c r="O1937" s="12"/>
      <c r="P1937" s="55">
        <f t="shared" si="94"/>
        <v>0</v>
      </c>
    </row>
    <row r="1938" spans="1:16" x14ac:dyDescent="0.25">
      <c r="A1938" s="527"/>
      <c r="B1938" s="530"/>
      <c r="C1938" s="110">
        <v>16</v>
      </c>
      <c r="D1938" s="66"/>
      <c r="E1938" s="12"/>
      <c r="F1938" s="12"/>
      <c r="G1938" s="12"/>
      <c r="H1938" s="12"/>
      <c r="I1938" s="12"/>
      <c r="J1938" s="12"/>
      <c r="K1938" s="12"/>
      <c r="L1938" s="12"/>
      <c r="M1938" s="12"/>
      <c r="N1938" s="12"/>
      <c r="O1938" s="12"/>
      <c r="P1938" s="55">
        <f t="shared" si="94"/>
        <v>0</v>
      </c>
    </row>
    <row r="1939" spans="1:16" x14ac:dyDescent="0.25">
      <c r="A1939" s="527"/>
      <c r="B1939" s="530"/>
      <c r="C1939" s="110">
        <v>17</v>
      </c>
      <c r="D1939" s="66"/>
      <c r="E1939" s="12"/>
      <c r="F1939" s="12"/>
      <c r="G1939" s="12"/>
      <c r="H1939" s="12"/>
      <c r="I1939" s="12"/>
      <c r="J1939" s="12"/>
      <c r="K1939" s="12"/>
      <c r="L1939" s="12"/>
      <c r="M1939" s="12"/>
      <c r="N1939" s="12"/>
      <c r="O1939" s="12"/>
      <c r="P1939" s="55">
        <f t="shared" si="94"/>
        <v>0</v>
      </c>
    </row>
    <row r="1940" spans="1:16" x14ac:dyDescent="0.25">
      <c r="A1940" s="527"/>
      <c r="B1940" s="530"/>
      <c r="C1940" s="110">
        <v>25</v>
      </c>
      <c r="D1940" s="66"/>
      <c r="E1940" s="12"/>
      <c r="F1940" s="12"/>
      <c r="G1940" s="12"/>
      <c r="H1940" s="12"/>
      <c r="I1940" s="12"/>
      <c r="J1940" s="12"/>
      <c r="K1940" s="12"/>
      <c r="L1940" s="12"/>
      <c r="M1940" s="12"/>
      <c r="N1940" s="12"/>
      <c r="O1940" s="12"/>
      <c r="P1940" s="55">
        <f t="shared" si="94"/>
        <v>0</v>
      </c>
    </row>
    <row r="1941" spans="1:16" x14ac:dyDescent="0.25">
      <c r="A1941" s="527"/>
      <c r="B1941" s="530"/>
      <c r="C1941" s="110">
        <v>26</v>
      </c>
      <c r="D1941" s="66"/>
      <c r="E1941" s="12"/>
      <c r="F1941" s="12"/>
      <c r="G1941" s="12"/>
      <c r="H1941" s="12"/>
      <c r="I1941" s="12"/>
      <c r="J1941" s="12"/>
      <c r="K1941" s="12"/>
      <c r="L1941" s="12"/>
      <c r="M1941" s="12"/>
      <c r="N1941" s="12"/>
      <c r="O1941" s="12"/>
      <c r="P1941" s="55">
        <f t="shared" si="94"/>
        <v>0</v>
      </c>
    </row>
    <row r="1942" spans="1:16" x14ac:dyDescent="0.25">
      <c r="A1942" s="528"/>
      <c r="B1942" s="531"/>
      <c r="C1942" s="110">
        <v>27</v>
      </c>
      <c r="D1942" s="66"/>
      <c r="E1942" s="12"/>
      <c r="F1942" s="12"/>
      <c r="G1942" s="12"/>
      <c r="H1942" s="12"/>
      <c r="I1942" s="12"/>
      <c r="J1942" s="12"/>
      <c r="K1942" s="12"/>
      <c r="L1942" s="12"/>
      <c r="M1942" s="12"/>
      <c r="N1942" s="12"/>
      <c r="O1942" s="12"/>
      <c r="P1942" s="55">
        <f t="shared" si="94"/>
        <v>0</v>
      </c>
    </row>
    <row r="1943" spans="1:16" x14ac:dyDescent="0.25">
      <c r="A1943" s="526">
        <v>523</v>
      </c>
      <c r="B1943" s="529" t="s">
        <v>2430</v>
      </c>
      <c r="C1943" s="110">
        <v>11</v>
      </c>
      <c r="D1943" s="66"/>
      <c r="E1943" s="12"/>
      <c r="F1943" s="12"/>
      <c r="G1943" s="12"/>
      <c r="H1943" s="12"/>
      <c r="I1943" s="12"/>
      <c r="J1943" s="12"/>
      <c r="K1943" s="12"/>
      <c r="L1943" s="12"/>
      <c r="M1943" s="12"/>
      <c r="N1943" s="12"/>
      <c r="O1943" s="12"/>
      <c r="P1943" s="55">
        <f t="shared" si="94"/>
        <v>0</v>
      </c>
    </row>
    <row r="1944" spans="1:16" x14ac:dyDescent="0.25">
      <c r="A1944" s="527"/>
      <c r="B1944" s="530"/>
      <c r="C1944" s="110">
        <v>12</v>
      </c>
      <c r="D1944" s="66"/>
      <c r="E1944" s="12"/>
      <c r="F1944" s="12"/>
      <c r="G1944" s="12"/>
      <c r="H1944" s="12"/>
      <c r="I1944" s="12"/>
      <c r="J1944" s="12"/>
      <c r="K1944" s="12"/>
      <c r="L1944" s="12"/>
      <c r="M1944" s="12"/>
      <c r="N1944" s="12"/>
      <c r="O1944" s="12"/>
      <c r="P1944" s="55">
        <f t="shared" si="94"/>
        <v>0</v>
      </c>
    </row>
    <row r="1945" spans="1:16" x14ac:dyDescent="0.25">
      <c r="A1945" s="527"/>
      <c r="B1945" s="530"/>
      <c r="C1945" s="110">
        <v>13</v>
      </c>
      <c r="D1945" s="66"/>
      <c r="E1945" s="12"/>
      <c r="F1945" s="12"/>
      <c r="G1945" s="12"/>
      <c r="H1945" s="12"/>
      <c r="I1945" s="12"/>
      <c r="J1945" s="12"/>
      <c r="K1945" s="12"/>
      <c r="L1945" s="12"/>
      <c r="M1945" s="12"/>
      <c r="N1945" s="12"/>
      <c r="O1945" s="12"/>
      <c r="P1945" s="55">
        <f t="shared" si="94"/>
        <v>0</v>
      </c>
    </row>
    <row r="1946" spans="1:16" x14ac:dyDescent="0.25">
      <c r="A1946" s="527"/>
      <c r="B1946" s="530"/>
      <c r="C1946" s="110">
        <v>14</v>
      </c>
      <c r="D1946" s="66"/>
      <c r="E1946" s="12"/>
      <c r="F1946" s="12"/>
      <c r="G1946" s="12"/>
      <c r="H1946" s="12"/>
      <c r="I1946" s="12"/>
      <c r="J1946" s="12"/>
      <c r="K1946" s="12"/>
      <c r="L1946" s="12"/>
      <c r="M1946" s="12"/>
      <c r="N1946" s="12"/>
      <c r="O1946" s="12"/>
      <c r="P1946" s="55">
        <f t="shared" si="94"/>
        <v>0</v>
      </c>
    </row>
    <row r="1947" spans="1:16" x14ac:dyDescent="0.25">
      <c r="A1947" s="527"/>
      <c r="B1947" s="530"/>
      <c r="C1947" s="110">
        <v>15</v>
      </c>
      <c r="D1947" s="66"/>
      <c r="E1947" s="12"/>
      <c r="F1947" s="12"/>
      <c r="G1947" s="12"/>
      <c r="H1947" s="12"/>
      <c r="I1947" s="12"/>
      <c r="J1947" s="12"/>
      <c r="K1947" s="12"/>
      <c r="L1947" s="12"/>
      <c r="M1947" s="12"/>
      <c r="N1947" s="12"/>
      <c r="O1947" s="12"/>
      <c r="P1947" s="55">
        <f t="shared" si="94"/>
        <v>0</v>
      </c>
    </row>
    <row r="1948" spans="1:16" x14ac:dyDescent="0.25">
      <c r="A1948" s="527"/>
      <c r="B1948" s="530"/>
      <c r="C1948" s="110">
        <v>16</v>
      </c>
      <c r="D1948" s="66"/>
      <c r="E1948" s="12"/>
      <c r="F1948" s="12"/>
      <c r="G1948" s="12"/>
      <c r="H1948" s="12"/>
      <c r="I1948" s="12"/>
      <c r="J1948" s="12"/>
      <c r="K1948" s="12"/>
      <c r="L1948" s="12"/>
      <c r="M1948" s="12"/>
      <c r="N1948" s="12"/>
      <c r="O1948" s="12"/>
      <c r="P1948" s="55">
        <f t="shared" si="94"/>
        <v>0</v>
      </c>
    </row>
    <row r="1949" spans="1:16" x14ac:dyDescent="0.25">
      <c r="A1949" s="527"/>
      <c r="B1949" s="530"/>
      <c r="C1949" s="110">
        <v>17</v>
      </c>
      <c r="D1949" s="66"/>
      <c r="E1949" s="12"/>
      <c r="F1949" s="12"/>
      <c r="G1949" s="12"/>
      <c r="H1949" s="12"/>
      <c r="I1949" s="12"/>
      <c r="J1949" s="12"/>
      <c r="K1949" s="12"/>
      <c r="L1949" s="12"/>
      <c r="M1949" s="12"/>
      <c r="N1949" s="12"/>
      <c r="O1949" s="12"/>
      <c r="P1949" s="55">
        <f t="shared" si="94"/>
        <v>0</v>
      </c>
    </row>
    <row r="1950" spans="1:16" x14ac:dyDescent="0.25">
      <c r="A1950" s="527"/>
      <c r="B1950" s="530"/>
      <c r="C1950" s="110">
        <v>25</v>
      </c>
      <c r="D1950" s="66"/>
      <c r="E1950" s="12"/>
      <c r="F1950" s="12"/>
      <c r="G1950" s="12"/>
      <c r="H1950" s="12"/>
      <c r="I1950" s="12"/>
      <c r="J1950" s="12"/>
      <c r="K1950" s="12"/>
      <c r="L1950" s="12"/>
      <c r="M1950" s="12"/>
      <c r="N1950" s="12"/>
      <c r="O1950" s="12"/>
      <c r="P1950" s="55">
        <f t="shared" si="94"/>
        <v>0</v>
      </c>
    </row>
    <row r="1951" spans="1:16" x14ac:dyDescent="0.25">
      <c r="A1951" s="527"/>
      <c r="B1951" s="530"/>
      <c r="C1951" s="110">
        <v>26</v>
      </c>
      <c r="D1951" s="66"/>
      <c r="E1951" s="12"/>
      <c r="F1951" s="12"/>
      <c r="G1951" s="12"/>
      <c r="H1951" s="12"/>
      <c r="I1951" s="12"/>
      <c r="J1951" s="12"/>
      <c r="K1951" s="12"/>
      <c r="L1951" s="12"/>
      <c r="M1951" s="12"/>
      <c r="N1951" s="12"/>
      <c r="O1951" s="12"/>
      <c r="P1951" s="55">
        <f t="shared" si="94"/>
        <v>0</v>
      </c>
    </row>
    <row r="1952" spans="1:16" x14ac:dyDescent="0.25">
      <c r="A1952" s="528"/>
      <c r="B1952" s="531"/>
      <c r="C1952" s="110">
        <v>27</v>
      </c>
      <c r="D1952" s="66"/>
      <c r="E1952" s="12"/>
      <c r="F1952" s="12"/>
      <c r="G1952" s="12"/>
      <c r="H1952" s="12"/>
      <c r="I1952" s="12"/>
      <c r="J1952" s="12"/>
      <c r="K1952" s="12"/>
      <c r="L1952" s="12"/>
      <c r="M1952" s="12"/>
      <c r="N1952" s="12"/>
      <c r="O1952" s="12"/>
      <c r="P1952" s="55">
        <f t="shared" si="94"/>
        <v>0</v>
      </c>
    </row>
    <row r="1953" spans="1:16" x14ac:dyDescent="0.25">
      <c r="A1953" s="526">
        <v>529</v>
      </c>
      <c r="B1953" s="529" t="s">
        <v>2431</v>
      </c>
      <c r="C1953" s="110">
        <v>11</v>
      </c>
      <c r="D1953" s="66"/>
      <c r="E1953" s="12"/>
      <c r="F1953" s="12"/>
      <c r="G1953" s="12"/>
      <c r="H1953" s="12"/>
      <c r="I1953" s="12"/>
      <c r="J1953" s="12"/>
      <c r="K1953" s="12"/>
      <c r="L1953" s="12"/>
      <c r="M1953" s="12"/>
      <c r="N1953" s="12"/>
      <c r="O1953" s="12"/>
      <c r="P1953" s="55">
        <f t="shared" si="94"/>
        <v>0</v>
      </c>
    </row>
    <row r="1954" spans="1:16" x14ac:dyDescent="0.25">
      <c r="A1954" s="527"/>
      <c r="B1954" s="530"/>
      <c r="C1954" s="110">
        <v>12</v>
      </c>
      <c r="D1954" s="66"/>
      <c r="E1954" s="12"/>
      <c r="F1954" s="12"/>
      <c r="G1954" s="12"/>
      <c r="H1954" s="12"/>
      <c r="I1954" s="12"/>
      <c r="J1954" s="12"/>
      <c r="K1954" s="12"/>
      <c r="L1954" s="12"/>
      <c r="M1954" s="12"/>
      <c r="N1954" s="12"/>
      <c r="O1954" s="12"/>
      <c r="P1954" s="55">
        <f t="shared" si="94"/>
        <v>0</v>
      </c>
    </row>
    <row r="1955" spans="1:16" x14ac:dyDescent="0.25">
      <c r="A1955" s="527"/>
      <c r="B1955" s="530"/>
      <c r="C1955" s="110">
        <v>13</v>
      </c>
      <c r="D1955" s="66"/>
      <c r="E1955" s="12"/>
      <c r="F1955" s="12"/>
      <c r="G1955" s="12"/>
      <c r="H1955" s="12"/>
      <c r="I1955" s="12"/>
      <c r="J1955" s="12"/>
      <c r="K1955" s="12"/>
      <c r="L1955" s="12"/>
      <c r="M1955" s="12"/>
      <c r="N1955" s="12"/>
      <c r="O1955" s="12"/>
      <c r="P1955" s="55">
        <f t="shared" si="94"/>
        <v>0</v>
      </c>
    </row>
    <row r="1956" spans="1:16" x14ac:dyDescent="0.25">
      <c r="A1956" s="527"/>
      <c r="B1956" s="530"/>
      <c r="C1956" s="110">
        <v>14</v>
      </c>
      <c r="D1956" s="66"/>
      <c r="E1956" s="12"/>
      <c r="F1956" s="12"/>
      <c r="G1956" s="12"/>
      <c r="H1956" s="12"/>
      <c r="I1956" s="12"/>
      <c r="J1956" s="12"/>
      <c r="K1956" s="12"/>
      <c r="L1956" s="12"/>
      <c r="M1956" s="12"/>
      <c r="N1956" s="12"/>
      <c r="O1956" s="12"/>
      <c r="P1956" s="55">
        <f t="shared" si="94"/>
        <v>0</v>
      </c>
    </row>
    <row r="1957" spans="1:16" x14ac:dyDescent="0.25">
      <c r="A1957" s="527"/>
      <c r="B1957" s="530"/>
      <c r="C1957" s="110">
        <v>15</v>
      </c>
      <c r="D1957" s="66"/>
      <c r="E1957" s="12"/>
      <c r="F1957" s="12"/>
      <c r="G1957" s="12"/>
      <c r="H1957" s="12"/>
      <c r="I1957" s="12"/>
      <c r="J1957" s="12"/>
      <c r="K1957" s="12"/>
      <c r="L1957" s="12"/>
      <c r="M1957" s="12"/>
      <c r="N1957" s="12"/>
      <c r="O1957" s="12"/>
      <c r="P1957" s="55">
        <f t="shared" si="94"/>
        <v>0</v>
      </c>
    </row>
    <row r="1958" spans="1:16" x14ac:dyDescent="0.25">
      <c r="A1958" s="527"/>
      <c r="B1958" s="530"/>
      <c r="C1958" s="110">
        <v>16</v>
      </c>
      <c r="D1958" s="66"/>
      <c r="E1958" s="12"/>
      <c r="F1958" s="12"/>
      <c r="G1958" s="12"/>
      <c r="H1958" s="12"/>
      <c r="I1958" s="12"/>
      <c r="J1958" s="12"/>
      <c r="K1958" s="12"/>
      <c r="L1958" s="12"/>
      <c r="M1958" s="12"/>
      <c r="N1958" s="12"/>
      <c r="O1958" s="12"/>
      <c r="P1958" s="55">
        <f t="shared" si="94"/>
        <v>0</v>
      </c>
    </row>
    <row r="1959" spans="1:16" x14ac:dyDescent="0.25">
      <c r="A1959" s="527"/>
      <c r="B1959" s="530"/>
      <c r="C1959" s="110">
        <v>17</v>
      </c>
      <c r="D1959" s="66"/>
      <c r="E1959" s="12"/>
      <c r="F1959" s="12"/>
      <c r="G1959" s="12"/>
      <c r="H1959" s="12"/>
      <c r="I1959" s="12"/>
      <c r="J1959" s="12"/>
      <c r="K1959" s="12"/>
      <c r="L1959" s="12"/>
      <c r="M1959" s="12"/>
      <c r="N1959" s="12"/>
      <c r="O1959" s="12"/>
      <c r="P1959" s="55">
        <f t="shared" si="94"/>
        <v>0</v>
      </c>
    </row>
    <row r="1960" spans="1:16" x14ac:dyDescent="0.25">
      <c r="A1960" s="527"/>
      <c r="B1960" s="530"/>
      <c r="C1960" s="110">
        <v>25</v>
      </c>
      <c r="D1960" s="66"/>
      <c r="E1960" s="12"/>
      <c r="F1960" s="12"/>
      <c r="G1960" s="12"/>
      <c r="H1960" s="12"/>
      <c r="I1960" s="12"/>
      <c r="J1960" s="12"/>
      <c r="K1960" s="12"/>
      <c r="L1960" s="12"/>
      <c r="M1960" s="12"/>
      <c r="N1960" s="12"/>
      <c r="O1960" s="12"/>
      <c r="P1960" s="55">
        <f t="shared" si="94"/>
        <v>0</v>
      </c>
    </row>
    <row r="1961" spans="1:16" x14ac:dyDescent="0.25">
      <c r="A1961" s="527"/>
      <c r="B1961" s="530"/>
      <c r="C1961" s="110">
        <v>26</v>
      </c>
      <c r="D1961" s="66"/>
      <c r="E1961" s="12"/>
      <c r="F1961" s="12"/>
      <c r="G1961" s="12"/>
      <c r="H1961" s="12"/>
      <c r="I1961" s="12"/>
      <c r="J1961" s="12"/>
      <c r="K1961" s="12"/>
      <c r="L1961" s="12"/>
      <c r="M1961" s="12"/>
      <c r="N1961" s="12"/>
      <c r="O1961" s="12"/>
      <c r="P1961" s="55">
        <f t="shared" si="94"/>
        <v>0</v>
      </c>
    </row>
    <row r="1962" spans="1:16" x14ac:dyDescent="0.25">
      <c r="A1962" s="528"/>
      <c r="B1962" s="531"/>
      <c r="C1962" s="110">
        <v>27</v>
      </c>
      <c r="D1962" s="66"/>
      <c r="E1962" s="12"/>
      <c r="F1962" s="12"/>
      <c r="G1962" s="12"/>
      <c r="H1962" s="12"/>
      <c r="I1962" s="12"/>
      <c r="J1962" s="12"/>
      <c r="K1962" s="12"/>
      <c r="L1962" s="12"/>
      <c r="M1962" s="12"/>
      <c r="N1962" s="12"/>
      <c r="O1962" s="12"/>
      <c r="P1962" s="55">
        <f t="shared" si="94"/>
        <v>0</v>
      </c>
    </row>
    <row r="1963" spans="1:16" x14ac:dyDescent="0.25">
      <c r="A1963" s="74">
        <v>5300</v>
      </c>
      <c r="B1963" s="534" t="s">
        <v>2432</v>
      </c>
      <c r="C1963" s="535"/>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x14ac:dyDescent="0.25">
      <c r="A1964" s="526">
        <v>531</v>
      </c>
      <c r="B1964" s="529" t="s">
        <v>2433</v>
      </c>
      <c r="C1964" s="110">
        <v>11</v>
      </c>
      <c r="D1964" s="66"/>
      <c r="E1964" s="12"/>
      <c r="F1964" s="12"/>
      <c r="G1964" s="12"/>
      <c r="H1964" s="12"/>
      <c r="I1964" s="12"/>
      <c r="J1964" s="12"/>
      <c r="K1964" s="12"/>
      <c r="L1964" s="12"/>
      <c r="M1964" s="12"/>
      <c r="N1964" s="12"/>
      <c r="O1964" s="12"/>
      <c r="P1964" s="55">
        <f>SUM(D1964:O1964)</f>
        <v>0</v>
      </c>
    </row>
    <row r="1965" spans="1:16" x14ac:dyDescent="0.25">
      <c r="A1965" s="527"/>
      <c r="B1965" s="530"/>
      <c r="C1965" s="110">
        <v>12</v>
      </c>
      <c r="D1965" s="66"/>
      <c r="E1965" s="12"/>
      <c r="F1965" s="12"/>
      <c r="G1965" s="12"/>
      <c r="H1965" s="12"/>
      <c r="I1965" s="12"/>
      <c r="J1965" s="12"/>
      <c r="K1965" s="12"/>
      <c r="L1965" s="12"/>
      <c r="M1965" s="12"/>
      <c r="N1965" s="12"/>
      <c r="O1965" s="12"/>
      <c r="P1965" s="55">
        <f t="shared" ref="P1965:P1983" si="96">SUM(D1965:O1965)</f>
        <v>0</v>
      </c>
    </row>
    <row r="1966" spans="1:16" x14ac:dyDescent="0.25">
      <c r="A1966" s="527"/>
      <c r="B1966" s="530"/>
      <c r="C1966" s="110">
        <v>13</v>
      </c>
      <c r="D1966" s="66"/>
      <c r="E1966" s="12"/>
      <c r="F1966" s="12"/>
      <c r="G1966" s="12"/>
      <c r="H1966" s="12"/>
      <c r="I1966" s="12"/>
      <c r="J1966" s="12"/>
      <c r="K1966" s="12"/>
      <c r="L1966" s="12"/>
      <c r="M1966" s="12"/>
      <c r="N1966" s="12"/>
      <c r="O1966" s="12"/>
      <c r="P1966" s="55">
        <f t="shared" si="96"/>
        <v>0</v>
      </c>
    </row>
    <row r="1967" spans="1:16" x14ac:dyDescent="0.25">
      <c r="A1967" s="527"/>
      <c r="B1967" s="530"/>
      <c r="C1967" s="110">
        <v>14</v>
      </c>
      <c r="D1967" s="66"/>
      <c r="E1967" s="12"/>
      <c r="F1967" s="12"/>
      <c r="G1967" s="12"/>
      <c r="H1967" s="12"/>
      <c r="I1967" s="12"/>
      <c r="J1967" s="12"/>
      <c r="K1967" s="12"/>
      <c r="L1967" s="12"/>
      <c r="M1967" s="12"/>
      <c r="N1967" s="12"/>
      <c r="O1967" s="12"/>
      <c r="P1967" s="55">
        <f t="shared" si="96"/>
        <v>0</v>
      </c>
    </row>
    <row r="1968" spans="1:16" x14ac:dyDescent="0.25">
      <c r="A1968" s="527"/>
      <c r="B1968" s="530"/>
      <c r="C1968" s="110">
        <v>15</v>
      </c>
      <c r="D1968" s="66"/>
      <c r="E1968" s="12"/>
      <c r="F1968" s="12"/>
      <c r="G1968" s="12"/>
      <c r="H1968" s="12"/>
      <c r="I1968" s="12"/>
      <c r="J1968" s="12"/>
      <c r="K1968" s="12"/>
      <c r="L1968" s="12"/>
      <c r="M1968" s="12"/>
      <c r="N1968" s="12"/>
      <c r="O1968" s="12"/>
      <c r="P1968" s="55">
        <f t="shared" si="96"/>
        <v>0</v>
      </c>
    </row>
    <row r="1969" spans="1:16" x14ac:dyDescent="0.25">
      <c r="A1969" s="527"/>
      <c r="B1969" s="530"/>
      <c r="C1969" s="110">
        <v>16</v>
      </c>
      <c r="D1969" s="66"/>
      <c r="E1969" s="12"/>
      <c r="F1969" s="12"/>
      <c r="G1969" s="12"/>
      <c r="H1969" s="12"/>
      <c r="I1969" s="12"/>
      <c r="J1969" s="12"/>
      <c r="K1969" s="12"/>
      <c r="L1969" s="12"/>
      <c r="M1969" s="12"/>
      <c r="N1969" s="12"/>
      <c r="O1969" s="12"/>
      <c r="P1969" s="55">
        <f t="shared" si="96"/>
        <v>0</v>
      </c>
    </row>
    <row r="1970" spans="1:16" x14ac:dyDescent="0.25">
      <c r="A1970" s="527"/>
      <c r="B1970" s="530"/>
      <c r="C1970" s="110">
        <v>17</v>
      </c>
      <c r="D1970" s="66"/>
      <c r="E1970" s="12"/>
      <c r="F1970" s="12"/>
      <c r="G1970" s="12"/>
      <c r="H1970" s="12"/>
      <c r="I1970" s="12"/>
      <c r="J1970" s="12"/>
      <c r="K1970" s="12"/>
      <c r="L1970" s="12"/>
      <c r="M1970" s="12"/>
      <c r="N1970" s="12"/>
      <c r="O1970" s="12"/>
      <c r="P1970" s="55">
        <f t="shared" si="96"/>
        <v>0</v>
      </c>
    </row>
    <row r="1971" spans="1:16" x14ac:dyDescent="0.25">
      <c r="A1971" s="527"/>
      <c r="B1971" s="530"/>
      <c r="C1971" s="110">
        <v>25</v>
      </c>
      <c r="D1971" s="66"/>
      <c r="E1971" s="12"/>
      <c r="F1971" s="12"/>
      <c r="G1971" s="12"/>
      <c r="H1971" s="12"/>
      <c r="I1971" s="12"/>
      <c r="J1971" s="12"/>
      <c r="K1971" s="12"/>
      <c r="L1971" s="12"/>
      <c r="M1971" s="12"/>
      <c r="N1971" s="12"/>
      <c r="O1971" s="12"/>
      <c r="P1971" s="55">
        <f t="shared" si="96"/>
        <v>0</v>
      </c>
    </row>
    <row r="1972" spans="1:16" x14ac:dyDescent="0.25">
      <c r="A1972" s="527"/>
      <c r="B1972" s="530"/>
      <c r="C1972" s="110">
        <v>26</v>
      </c>
      <c r="D1972" s="66"/>
      <c r="E1972" s="12"/>
      <c r="F1972" s="12"/>
      <c r="G1972" s="12"/>
      <c r="H1972" s="12"/>
      <c r="I1972" s="12"/>
      <c r="J1972" s="12"/>
      <c r="K1972" s="12"/>
      <c r="L1972" s="12"/>
      <c r="M1972" s="12"/>
      <c r="N1972" s="12"/>
      <c r="O1972" s="12"/>
      <c r="P1972" s="55">
        <f t="shared" si="96"/>
        <v>0</v>
      </c>
    </row>
    <row r="1973" spans="1:16" x14ac:dyDescent="0.25">
      <c r="A1973" s="528"/>
      <c r="B1973" s="531"/>
      <c r="C1973" s="110">
        <v>27</v>
      </c>
      <c r="D1973" s="66"/>
      <c r="E1973" s="12"/>
      <c r="F1973" s="12"/>
      <c r="G1973" s="12"/>
      <c r="H1973" s="12"/>
      <c r="I1973" s="12"/>
      <c r="J1973" s="12"/>
      <c r="K1973" s="12"/>
      <c r="L1973" s="12"/>
      <c r="M1973" s="12"/>
      <c r="N1973" s="12"/>
      <c r="O1973" s="12"/>
      <c r="P1973" s="55">
        <f t="shared" si="96"/>
        <v>0</v>
      </c>
    </row>
    <row r="1974" spans="1:16" x14ac:dyDescent="0.25">
      <c r="A1974" s="526">
        <v>532</v>
      </c>
      <c r="B1974" s="529" t="s">
        <v>2434</v>
      </c>
      <c r="C1974" s="110">
        <v>11</v>
      </c>
      <c r="D1974" s="66"/>
      <c r="E1974" s="12"/>
      <c r="F1974" s="12"/>
      <c r="G1974" s="12"/>
      <c r="H1974" s="12"/>
      <c r="I1974" s="12"/>
      <c r="J1974" s="12"/>
      <c r="K1974" s="12"/>
      <c r="L1974" s="12"/>
      <c r="M1974" s="12"/>
      <c r="N1974" s="12"/>
      <c r="O1974" s="12"/>
      <c r="P1974" s="55">
        <f t="shared" si="96"/>
        <v>0</v>
      </c>
    </row>
    <row r="1975" spans="1:16" x14ac:dyDescent="0.25">
      <c r="A1975" s="527"/>
      <c r="B1975" s="530"/>
      <c r="C1975" s="110">
        <v>12</v>
      </c>
      <c r="D1975" s="66"/>
      <c r="E1975" s="12"/>
      <c r="F1975" s="12"/>
      <c r="G1975" s="12"/>
      <c r="H1975" s="12"/>
      <c r="I1975" s="12"/>
      <c r="J1975" s="12"/>
      <c r="K1975" s="12"/>
      <c r="L1975" s="12"/>
      <c r="M1975" s="12"/>
      <c r="N1975" s="12"/>
      <c r="O1975" s="12"/>
      <c r="P1975" s="55">
        <f t="shared" si="96"/>
        <v>0</v>
      </c>
    </row>
    <row r="1976" spans="1:16" x14ac:dyDescent="0.25">
      <c r="A1976" s="527"/>
      <c r="B1976" s="530"/>
      <c r="C1976" s="110">
        <v>13</v>
      </c>
      <c r="D1976" s="66"/>
      <c r="E1976" s="12"/>
      <c r="F1976" s="12"/>
      <c r="G1976" s="12"/>
      <c r="H1976" s="12"/>
      <c r="I1976" s="12"/>
      <c r="J1976" s="12"/>
      <c r="K1976" s="12"/>
      <c r="L1976" s="12"/>
      <c r="M1976" s="12"/>
      <c r="N1976" s="12"/>
      <c r="O1976" s="12"/>
      <c r="P1976" s="55">
        <f t="shared" si="96"/>
        <v>0</v>
      </c>
    </row>
    <row r="1977" spans="1:16" x14ac:dyDescent="0.25">
      <c r="A1977" s="527"/>
      <c r="B1977" s="530"/>
      <c r="C1977" s="110">
        <v>14</v>
      </c>
      <c r="D1977" s="66"/>
      <c r="E1977" s="12"/>
      <c r="F1977" s="12"/>
      <c r="G1977" s="12"/>
      <c r="H1977" s="12"/>
      <c r="I1977" s="12"/>
      <c r="J1977" s="12"/>
      <c r="K1977" s="12"/>
      <c r="L1977" s="12"/>
      <c r="M1977" s="12"/>
      <c r="N1977" s="12"/>
      <c r="O1977" s="12"/>
      <c r="P1977" s="55">
        <f t="shared" si="96"/>
        <v>0</v>
      </c>
    </row>
    <row r="1978" spans="1:16" x14ac:dyDescent="0.25">
      <c r="A1978" s="527"/>
      <c r="B1978" s="530"/>
      <c r="C1978" s="110">
        <v>15</v>
      </c>
      <c r="D1978" s="66"/>
      <c r="E1978" s="12"/>
      <c r="F1978" s="12"/>
      <c r="G1978" s="12"/>
      <c r="H1978" s="12"/>
      <c r="I1978" s="12"/>
      <c r="J1978" s="12"/>
      <c r="K1978" s="12"/>
      <c r="L1978" s="12"/>
      <c r="M1978" s="12"/>
      <c r="N1978" s="12"/>
      <c r="O1978" s="12"/>
      <c r="P1978" s="55">
        <f t="shared" si="96"/>
        <v>0</v>
      </c>
    </row>
    <row r="1979" spans="1:16" x14ac:dyDescent="0.25">
      <c r="A1979" s="527"/>
      <c r="B1979" s="530"/>
      <c r="C1979" s="110">
        <v>16</v>
      </c>
      <c r="D1979" s="66"/>
      <c r="E1979" s="12"/>
      <c r="F1979" s="12"/>
      <c r="G1979" s="12"/>
      <c r="H1979" s="12"/>
      <c r="I1979" s="12"/>
      <c r="J1979" s="12"/>
      <c r="K1979" s="12"/>
      <c r="L1979" s="12"/>
      <c r="M1979" s="12"/>
      <c r="N1979" s="12"/>
      <c r="O1979" s="12"/>
      <c r="P1979" s="55">
        <f t="shared" si="96"/>
        <v>0</v>
      </c>
    </row>
    <row r="1980" spans="1:16" x14ac:dyDescent="0.25">
      <c r="A1980" s="527"/>
      <c r="B1980" s="530"/>
      <c r="C1980" s="110">
        <v>17</v>
      </c>
      <c r="D1980" s="66"/>
      <c r="E1980" s="12"/>
      <c r="F1980" s="12"/>
      <c r="G1980" s="12"/>
      <c r="H1980" s="12"/>
      <c r="I1980" s="12"/>
      <c r="J1980" s="12"/>
      <c r="K1980" s="12"/>
      <c r="L1980" s="12"/>
      <c r="M1980" s="12"/>
      <c r="N1980" s="12"/>
      <c r="O1980" s="12"/>
      <c r="P1980" s="55">
        <f t="shared" si="96"/>
        <v>0</v>
      </c>
    </row>
    <row r="1981" spans="1:16" x14ac:dyDescent="0.25">
      <c r="A1981" s="527"/>
      <c r="B1981" s="530"/>
      <c r="C1981" s="110">
        <v>25</v>
      </c>
      <c r="D1981" s="66"/>
      <c r="E1981" s="12"/>
      <c r="F1981" s="12"/>
      <c r="G1981" s="12"/>
      <c r="H1981" s="12"/>
      <c r="I1981" s="12"/>
      <c r="J1981" s="12"/>
      <c r="K1981" s="12"/>
      <c r="L1981" s="12"/>
      <c r="M1981" s="12"/>
      <c r="N1981" s="12"/>
      <c r="O1981" s="12"/>
      <c r="P1981" s="55">
        <f t="shared" si="96"/>
        <v>0</v>
      </c>
    </row>
    <row r="1982" spans="1:16" x14ac:dyDescent="0.25">
      <c r="A1982" s="527"/>
      <c r="B1982" s="530"/>
      <c r="C1982" s="110">
        <v>26</v>
      </c>
      <c r="D1982" s="66"/>
      <c r="E1982" s="12"/>
      <c r="F1982" s="12"/>
      <c r="G1982" s="12"/>
      <c r="H1982" s="12"/>
      <c r="I1982" s="12"/>
      <c r="J1982" s="12"/>
      <c r="K1982" s="12"/>
      <c r="L1982" s="12"/>
      <c r="M1982" s="12"/>
      <c r="N1982" s="12"/>
      <c r="O1982" s="12"/>
      <c r="P1982" s="55">
        <f t="shared" si="96"/>
        <v>0</v>
      </c>
    </row>
    <row r="1983" spans="1:16" x14ac:dyDescent="0.25">
      <c r="A1983" s="528"/>
      <c r="B1983" s="531"/>
      <c r="C1983" s="110">
        <v>27</v>
      </c>
      <c r="D1983" s="66"/>
      <c r="E1983" s="12"/>
      <c r="F1983" s="12"/>
      <c r="G1983" s="12"/>
      <c r="H1983" s="12"/>
      <c r="I1983" s="12"/>
      <c r="J1983" s="12"/>
      <c r="K1983" s="12"/>
      <c r="L1983" s="12"/>
      <c r="M1983" s="12"/>
      <c r="N1983" s="12"/>
      <c r="O1983" s="12"/>
      <c r="P1983" s="55">
        <f t="shared" si="96"/>
        <v>0</v>
      </c>
    </row>
    <row r="1984" spans="1:16" x14ac:dyDescent="0.25">
      <c r="A1984" s="74">
        <v>5400</v>
      </c>
      <c r="B1984" s="534" t="s">
        <v>2435</v>
      </c>
      <c r="C1984" s="535"/>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x14ac:dyDescent="0.25">
      <c r="A1985" s="526">
        <v>541</v>
      </c>
      <c r="B1985" s="529" t="s">
        <v>2436</v>
      </c>
      <c r="C1985" s="110">
        <v>11</v>
      </c>
      <c r="D1985" s="66"/>
      <c r="E1985" s="12"/>
      <c r="F1985" s="12"/>
      <c r="G1985" s="12"/>
      <c r="H1985" s="12"/>
      <c r="I1985" s="12"/>
      <c r="J1985" s="12"/>
      <c r="K1985" s="12"/>
      <c r="L1985" s="12"/>
      <c r="M1985" s="12"/>
      <c r="N1985" s="12"/>
      <c r="O1985" s="12"/>
      <c r="P1985" s="55">
        <f t="shared" ref="P1985:P2044" si="98">SUM(D1985:O1985)</f>
        <v>0</v>
      </c>
    </row>
    <row r="1986" spans="1:16" x14ac:dyDescent="0.25">
      <c r="A1986" s="527"/>
      <c r="B1986" s="530"/>
      <c r="C1986" s="110">
        <v>12</v>
      </c>
      <c r="D1986" s="66"/>
      <c r="E1986" s="12"/>
      <c r="F1986" s="12"/>
      <c r="G1986" s="12"/>
      <c r="H1986" s="12"/>
      <c r="I1986" s="12"/>
      <c r="J1986" s="12"/>
      <c r="K1986" s="12"/>
      <c r="L1986" s="12"/>
      <c r="M1986" s="12"/>
      <c r="N1986" s="12"/>
      <c r="O1986" s="12"/>
      <c r="P1986" s="55">
        <f t="shared" si="98"/>
        <v>0</v>
      </c>
    </row>
    <row r="1987" spans="1:16" x14ac:dyDescent="0.25">
      <c r="A1987" s="527"/>
      <c r="B1987" s="530"/>
      <c r="C1987" s="110">
        <v>13</v>
      </c>
      <c r="D1987" s="66"/>
      <c r="E1987" s="12"/>
      <c r="F1987" s="12"/>
      <c r="G1987" s="12"/>
      <c r="H1987" s="12"/>
      <c r="I1987" s="12"/>
      <c r="J1987" s="12"/>
      <c r="K1987" s="12"/>
      <c r="L1987" s="12"/>
      <c r="M1987" s="12"/>
      <c r="N1987" s="12"/>
      <c r="O1987" s="12"/>
      <c r="P1987" s="55">
        <f t="shared" si="98"/>
        <v>0</v>
      </c>
    </row>
    <row r="1988" spans="1:16" x14ac:dyDescent="0.25">
      <c r="A1988" s="527"/>
      <c r="B1988" s="530"/>
      <c r="C1988" s="110">
        <v>14</v>
      </c>
      <c r="D1988" s="66"/>
      <c r="E1988" s="12"/>
      <c r="F1988" s="12"/>
      <c r="G1988" s="12"/>
      <c r="H1988" s="12"/>
      <c r="I1988" s="12"/>
      <c r="J1988" s="12"/>
      <c r="K1988" s="12"/>
      <c r="L1988" s="12"/>
      <c r="M1988" s="12"/>
      <c r="N1988" s="12"/>
      <c r="O1988" s="12"/>
      <c r="P1988" s="55">
        <f t="shared" si="98"/>
        <v>0</v>
      </c>
    </row>
    <row r="1989" spans="1:16" x14ac:dyDescent="0.25">
      <c r="A1989" s="527"/>
      <c r="B1989" s="530"/>
      <c r="C1989" s="110">
        <v>15</v>
      </c>
      <c r="D1989" s="66"/>
      <c r="E1989" s="12"/>
      <c r="F1989" s="12"/>
      <c r="G1989" s="12"/>
      <c r="H1989" s="12"/>
      <c r="I1989" s="12"/>
      <c r="J1989" s="12"/>
      <c r="K1989" s="12"/>
      <c r="L1989" s="12"/>
      <c r="M1989" s="12"/>
      <c r="N1989" s="12"/>
      <c r="O1989" s="12"/>
      <c r="P1989" s="55">
        <f t="shared" si="98"/>
        <v>0</v>
      </c>
    </row>
    <row r="1990" spans="1:16" x14ac:dyDescent="0.25">
      <c r="A1990" s="527"/>
      <c r="B1990" s="530"/>
      <c r="C1990" s="110">
        <v>16</v>
      </c>
      <c r="D1990" s="66"/>
      <c r="E1990" s="12"/>
      <c r="F1990" s="12"/>
      <c r="G1990" s="12"/>
      <c r="H1990" s="12"/>
      <c r="I1990" s="12"/>
      <c r="J1990" s="12"/>
      <c r="K1990" s="12"/>
      <c r="L1990" s="12"/>
      <c r="M1990" s="12"/>
      <c r="N1990" s="12"/>
      <c r="O1990" s="12"/>
      <c r="P1990" s="55">
        <f t="shared" si="98"/>
        <v>0</v>
      </c>
    </row>
    <row r="1991" spans="1:16" x14ac:dyDescent="0.25">
      <c r="A1991" s="527"/>
      <c r="B1991" s="530"/>
      <c r="C1991" s="110">
        <v>17</v>
      </c>
      <c r="D1991" s="66"/>
      <c r="E1991" s="12"/>
      <c r="F1991" s="12"/>
      <c r="G1991" s="12"/>
      <c r="H1991" s="12"/>
      <c r="I1991" s="12"/>
      <c r="J1991" s="12"/>
      <c r="K1991" s="12"/>
      <c r="L1991" s="12"/>
      <c r="M1991" s="12"/>
      <c r="N1991" s="12"/>
      <c r="O1991" s="12"/>
      <c r="P1991" s="55">
        <f t="shared" si="98"/>
        <v>0</v>
      </c>
    </row>
    <row r="1992" spans="1:16" x14ac:dyDescent="0.25">
      <c r="A1992" s="527"/>
      <c r="B1992" s="530"/>
      <c r="C1992" s="110">
        <v>25</v>
      </c>
      <c r="D1992" s="66"/>
      <c r="E1992" s="12"/>
      <c r="F1992" s="12"/>
      <c r="G1992" s="12"/>
      <c r="H1992" s="12"/>
      <c r="I1992" s="12"/>
      <c r="J1992" s="12"/>
      <c r="K1992" s="12"/>
      <c r="L1992" s="12"/>
      <c r="M1992" s="12"/>
      <c r="N1992" s="12"/>
      <c r="O1992" s="12"/>
      <c r="P1992" s="55">
        <f t="shared" si="98"/>
        <v>0</v>
      </c>
    </row>
    <row r="1993" spans="1:16" x14ac:dyDescent="0.25">
      <c r="A1993" s="527"/>
      <c r="B1993" s="530"/>
      <c r="C1993" s="110">
        <v>26</v>
      </c>
      <c r="D1993" s="66"/>
      <c r="E1993" s="12"/>
      <c r="F1993" s="12"/>
      <c r="G1993" s="12"/>
      <c r="H1993" s="12"/>
      <c r="I1993" s="12"/>
      <c r="J1993" s="12"/>
      <c r="K1993" s="12"/>
      <c r="L1993" s="12"/>
      <c r="M1993" s="12"/>
      <c r="N1993" s="12"/>
      <c r="O1993" s="12"/>
      <c r="P1993" s="55">
        <f t="shared" si="98"/>
        <v>0</v>
      </c>
    </row>
    <row r="1994" spans="1:16" x14ac:dyDescent="0.25">
      <c r="A1994" s="528"/>
      <c r="B1994" s="531"/>
      <c r="C1994" s="110">
        <v>27</v>
      </c>
      <c r="D1994" s="66"/>
      <c r="E1994" s="12"/>
      <c r="F1994" s="12"/>
      <c r="G1994" s="12"/>
      <c r="H1994" s="12"/>
      <c r="I1994" s="12"/>
      <c r="J1994" s="12"/>
      <c r="K1994" s="12"/>
      <c r="L1994" s="12"/>
      <c r="M1994" s="12"/>
      <c r="N1994" s="12"/>
      <c r="O1994" s="12"/>
      <c r="P1994" s="55">
        <f t="shared" si="98"/>
        <v>0</v>
      </c>
    </row>
    <row r="1995" spans="1:16" x14ac:dyDescent="0.25">
      <c r="A1995" s="526">
        <v>542</v>
      </c>
      <c r="B1995" s="529" t="s">
        <v>2437</v>
      </c>
      <c r="C1995" s="110">
        <v>11</v>
      </c>
      <c r="D1995" s="66"/>
      <c r="E1995" s="12"/>
      <c r="F1995" s="12"/>
      <c r="G1995" s="12"/>
      <c r="H1995" s="12"/>
      <c r="I1995" s="12"/>
      <c r="J1995" s="12"/>
      <c r="K1995" s="12"/>
      <c r="L1995" s="12"/>
      <c r="M1995" s="12"/>
      <c r="N1995" s="12"/>
      <c r="O1995" s="12"/>
      <c r="P1995" s="55">
        <f t="shared" si="98"/>
        <v>0</v>
      </c>
    </row>
    <row r="1996" spans="1:16" x14ac:dyDescent="0.25">
      <c r="A1996" s="527"/>
      <c r="B1996" s="530"/>
      <c r="C1996" s="110">
        <v>12</v>
      </c>
      <c r="D1996" s="66"/>
      <c r="E1996" s="12"/>
      <c r="F1996" s="12"/>
      <c r="G1996" s="12"/>
      <c r="H1996" s="12"/>
      <c r="I1996" s="12"/>
      <c r="J1996" s="12"/>
      <c r="K1996" s="12"/>
      <c r="L1996" s="12"/>
      <c r="M1996" s="12"/>
      <c r="N1996" s="12"/>
      <c r="O1996" s="12"/>
      <c r="P1996" s="55">
        <f t="shared" si="98"/>
        <v>0</v>
      </c>
    </row>
    <row r="1997" spans="1:16" x14ac:dyDescent="0.25">
      <c r="A1997" s="527"/>
      <c r="B1997" s="530"/>
      <c r="C1997" s="110">
        <v>13</v>
      </c>
      <c r="D1997" s="66"/>
      <c r="E1997" s="12"/>
      <c r="F1997" s="12"/>
      <c r="G1997" s="12"/>
      <c r="H1997" s="12"/>
      <c r="I1997" s="12"/>
      <c r="J1997" s="12"/>
      <c r="K1997" s="12"/>
      <c r="L1997" s="12"/>
      <c r="M1997" s="12"/>
      <c r="N1997" s="12"/>
      <c r="O1997" s="12"/>
      <c r="P1997" s="55">
        <f t="shared" si="98"/>
        <v>0</v>
      </c>
    </row>
    <row r="1998" spans="1:16" x14ac:dyDescent="0.25">
      <c r="A1998" s="527"/>
      <c r="B1998" s="530"/>
      <c r="C1998" s="110">
        <v>14</v>
      </c>
      <c r="D1998" s="66"/>
      <c r="E1998" s="12"/>
      <c r="F1998" s="12"/>
      <c r="G1998" s="12"/>
      <c r="H1998" s="12"/>
      <c r="I1998" s="12"/>
      <c r="J1998" s="12"/>
      <c r="K1998" s="12"/>
      <c r="L1998" s="12"/>
      <c r="M1998" s="12"/>
      <c r="N1998" s="12"/>
      <c r="O1998" s="12"/>
      <c r="P1998" s="55">
        <f t="shared" si="98"/>
        <v>0</v>
      </c>
    </row>
    <row r="1999" spans="1:16" x14ac:dyDescent="0.25">
      <c r="A1999" s="527"/>
      <c r="B1999" s="530"/>
      <c r="C1999" s="110">
        <v>15</v>
      </c>
      <c r="D1999" s="66"/>
      <c r="E1999" s="12"/>
      <c r="F1999" s="12"/>
      <c r="G1999" s="12"/>
      <c r="H1999" s="12"/>
      <c r="I1999" s="12"/>
      <c r="J1999" s="12"/>
      <c r="K1999" s="12"/>
      <c r="L1999" s="12"/>
      <c r="M1999" s="12"/>
      <c r="N1999" s="12"/>
      <c r="O1999" s="12"/>
      <c r="P1999" s="55">
        <f t="shared" si="98"/>
        <v>0</v>
      </c>
    </row>
    <row r="2000" spans="1:16" x14ac:dyDescent="0.25">
      <c r="A2000" s="527"/>
      <c r="B2000" s="530"/>
      <c r="C2000" s="110">
        <v>16</v>
      </c>
      <c r="D2000" s="66"/>
      <c r="E2000" s="12"/>
      <c r="F2000" s="12"/>
      <c r="G2000" s="12"/>
      <c r="H2000" s="12"/>
      <c r="I2000" s="12"/>
      <c r="J2000" s="12"/>
      <c r="K2000" s="12"/>
      <c r="L2000" s="12"/>
      <c r="M2000" s="12"/>
      <c r="N2000" s="12"/>
      <c r="O2000" s="12"/>
      <c r="P2000" s="55">
        <f t="shared" si="98"/>
        <v>0</v>
      </c>
    </row>
    <row r="2001" spans="1:16" x14ac:dyDescent="0.25">
      <c r="A2001" s="527"/>
      <c r="B2001" s="530"/>
      <c r="C2001" s="110">
        <v>17</v>
      </c>
      <c r="D2001" s="66"/>
      <c r="E2001" s="12"/>
      <c r="F2001" s="12"/>
      <c r="G2001" s="12"/>
      <c r="H2001" s="12"/>
      <c r="I2001" s="12"/>
      <c r="J2001" s="12"/>
      <c r="K2001" s="12"/>
      <c r="L2001" s="12"/>
      <c r="M2001" s="12"/>
      <c r="N2001" s="12"/>
      <c r="O2001" s="12"/>
      <c r="P2001" s="55">
        <f t="shared" si="98"/>
        <v>0</v>
      </c>
    </row>
    <row r="2002" spans="1:16" x14ac:dyDescent="0.25">
      <c r="A2002" s="527"/>
      <c r="B2002" s="530"/>
      <c r="C2002" s="110">
        <v>25</v>
      </c>
      <c r="D2002" s="66"/>
      <c r="E2002" s="12"/>
      <c r="F2002" s="12"/>
      <c r="G2002" s="12"/>
      <c r="H2002" s="12"/>
      <c r="I2002" s="12"/>
      <c r="J2002" s="12"/>
      <c r="K2002" s="12"/>
      <c r="L2002" s="12"/>
      <c r="M2002" s="12"/>
      <c r="N2002" s="12"/>
      <c r="O2002" s="12"/>
      <c r="P2002" s="55">
        <f t="shared" si="98"/>
        <v>0</v>
      </c>
    </row>
    <row r="2003" spans="1:16" x14ac:dyDescent="0.25">
      <c r="A2003" s="527"/>
      <c r="B2003" s="530"/>
      <c r="C2003" s="110">
        <v>26</v>
      </c>
      <c r="D2003" s="66"/>
      <c r="E2003" s="12"/>
      <c r="F2003" s="12"/>
      <c r="G2003" s="12"/>
      <c r="H2003" s="12"/>
      <c r="I2003" s="12"/>
      <c r="J2003" s="12"/>
      <c r="K2003" s="12"/>
      <c r="L2003" s="12"/>
      <c r="M2003" s="12"/>
      <c r="N2003" s="12"/>
      <c r="O2003" s="12"/>
      <c r="P2003" s="55">
        <f t="shared" si="98"/>
        <v>0</v>
      </c>
    </row>
    <row r="2004" spans="1:16" x14ac:dyDescent="0.25">
      <c r="A2004" s="528"/>
      <c r="B2004" s="531"/>
      <c r="C2004" s="110">
        <v>27</v>
      </c>
      <c r="D2004" s="66"/>
      <c r="E2004" s="12"/>
      <c r="F2004" s="12"/>
      <c r="G2004" s="12"/>
      <c r="H2004" s="12"/>
      <c r="I2004" s="12"/>
      <c r="J2004" s="12"/>
      <c r="K2004" s="12"/>
      <c r="L2004" s="12"/>
      <c r="M2004" s="12"/>
      <c r="N2004" s="12"/>
      <c r="O2004" s="12"/>
      <c r="P2004" s="55">
        <f t="shared" si="98"/>
        <v>0</v>
      </c>
    </row>
    <row r="2005" spans="1:16" x14ac:dyDescent="0.25">
      <c r="A2005" s="526">
        <v>543</v>
      </c>
      <c r="B2005" s="529" t="s">
        <v>2438</v>
      </c>
      <c r="C2005" s="110">
        <v>11</v>
      </c>
      <c r="D2005" s="66"/>
      <c r="E2005" s="12"/>
      <c r="F2005" s="12"/>
      <c r="G2005" s="12"/>
      <c r="H2005" s="12"/>
      <c r="I2005" s="12"/>
      <c r="J2005" s="12"/>
      <c r="K2005" s="12"/>
      <c r="L2005" s="12"/>
      <c r="M2005" s="12"/>
      <c r="N2005" s="12"/>
      <c r="O2005" s="12"/>
      <c r="P2005" s="55">
        <f t="shared" si="98"/>
        <v>0</v>
      </c>
    </row>
    <row r="2006" spans="1:16" x14ac:dyDescent="0.25">
      <c r="A2006" s="527"/>
      <c r="B2006" s="530"/>
      <c r="C2006" s="110">
        <v>12</v>
      </c>
      <c r="D2006" s="66"/>
      <c r="E2006" s="12"/>
      <c r="F2006" s="12"/>
      <c r="G2006" s="12"/>
      <c r="H2006" s="12"/>
      <c r="I2006" s="12"/>
      <c r="J2006" s="12"/>
      <c r="K2006" s="12"/>
      <c r="L2006" s="12"/>
      <c r="M2006" s="12"/>
      <c r="N2006" s="12"/>
      <c r="O2006" s="12"/>
      <c r="P2006" s="55">
        <f t="shared" si="98"/>
        <v>0</v>
      </c>
    </row>
    <row r="2007" spans="1:16" x14ac:dyDescent="0.25">
      <c r="A2007" s="527"/>
      <c r="B2007" s="530"/>
      <c r="C2007" s="110">
        <v>13</v>
      </c>
      <c r="D2007" s="66"/>
      <c r="E2007" s="12"/>
      <c r="F2007" s="12"/>
      <c r="G2007" s="12"/>
      <c r="H2007" s="12"/>
      <c r="I2007" s="12"/>
      <c r="J2007" s="12"/>
      <c r="K2007" s="12"/>
      <c r="L2007" s="12"/>
      <c r="M2007" s="12"/>
      <c r="N2007" s="12"/>
      <c r="O2007" s="12"/>
      <c r="P2007" s="55">
        <f t="shared" si="98"/>
        <v>0</v>
      </c>
    </row>
    <row r="2008" spans="1:16" x14ac:dyDescent="0.25">
      <c r="A2008" s="527"/>
      <c r="B2008" s="530"/>
      <c r="C2008" s="110">
        <v>14</v>
      </c>
      <c r="D2008" s="66"/>
      <c r="E2008" s="12"/>
      <c r="F2008" s="12"/>
      <c r="G2008" s="12"/>
      <c r="H2008" s="12"/>
      <c r="I2008" s="12"/>
      <c r="J2008" s="12"/>
      <c r="K2008" s="12"/>
      <c r="L2008" s="12"/>
      <c r="M2008" s="12"/>
      <c r="N2008" s="12"/>
      <c r="O2008" s="12"/>
      <c r="P2008" s="55">
        <f t="shared" si="98"/>
        <v>0</v>
      </c>
    </row>
    <row r="2009" spans="1:16" x14ac:dyDescent="0.25">
      <c r="A2009" s="527"/>
      <c r="B2009" s="530"/>
      <c r="C2009" s="110">
        <v>15</v>
      </c>
      <c r="D2009" s="66"/>
      <c r="E2009" s="12"/>
      <c r="F2009" s="12"/>
      <c r="G2009" s="12"/>
      <c r="H2009" s="12"/>
      <c r="I2009" s="12"/>
      <c r="J2009" s="12"/>
      <c r="K2009" s="12"/>
      <c r="L2009" s="12"/>
      <c r="M2009" s="12"/>
      <c r="N2009" s="12"/>
      <c r="O2009" s="12"/>
      <c r="P2009" s="55">
        <f t="shared" si="98"/>
        <v>0</v>
      </c>
    </row>
    <row r="2010" spans="1:16" x14ac:dyDescent="0.25">
      <c r="A2010" s="527"/>
      <c r="B2010" s="530"/>
      <c r="C2010" s="110">
        <v>16</v>
      </c>
      <c r="D2010" s="66"/>
      <c r="E2010" s="12"/>
      <c r="F2010" s="12"/>
      <c r="G2010" s="12"/>
      <c r="H2010" s="12"/>
      <c r="I2010" s="12"/>
      <c r="J2010" s="12"/>
      <c r="K2010" s="12"/>
      <c r="L2010" s="12"/>
      <c r="M2010" s="12"/>
      <c r="N2010" s="12"/>
      <c r="O2010" s="12"/>
      <c r="P2010" s="55">
        <f t="shared" si="98"/>
        <v>0</v>
      </c>
    </row>
    <row r="2011" spans="1:16" x14ac:dyDescent="0.25">
      <c r="A2011" s="527"/>
      <c r="B2011" s="530"/>
      <c r="C2011" s="110">
        <v>17</v>
      </c>
      <c r="D2011" s="66"/>
      <c r="E2011" s="12"/>
      <c r="F2011" s="12"/>
      <c r="G2011" s="12"/>
      <c r="H2011" s="12"/>
      <c r="I2011" s="12"/>
      <c r="J2011" s="12"/>
      <c r="K2011" s="12"/>
      <c r="L2011" s="12"/>
      <c r="M2011" s="12"/>
      <c r="N2011" s="12"/>
      <c r="O2011" s="12"/>
      <c r="P2011" s="55">
        <f t="shared" si="98"/>
        <v>0</v>
      </c>
    </row>
    <row r="2012" spans="1:16" x14ac:dyDescent="0.25">
      <c r="A2012" s="527"/>
      <c r="B2012" s="530"/>
      <c r="C2012" s="110">
        <v>25</v>
      </c>
      <c r="D2012" s="66"/>
      <c r="E2012" s="12"/>
      <c r="F2012" s="12"/>
      <c r="G2012" s="12"/>
      <c r="H2012" s="12"/>
      <c r="I2012" s="12"/>
      <c r="J2012" s="12"/>
      <c r="K2012" s="12"/>
      <c r="L2012" s="12"/>
      <c r="M2012" s="12"/>
      <c r="N2012" s="12"/>
      <c r="O2012" s="12"/>
      <c r="P2012" s="55">
        <f t="shared" si="98"/>
        <v>0</v>
      </c>
    </row>
    <row r="2013" spans="1:16" x14ac:dyDescent="0.25">
      <c r="A2013" s="527"/>
      <c r="B2013" s="530"/>
      <c r="C2013" s="110">
        <v>26</v>
      </c>
      <c r="D2013" s="66"/>
      <c r="E2013" s="12"/>
      <c r="F2013" s="12"/>
      <c r="G2013" s="12"/>
      <c r="H2013" s="12"/>
      <c r="I2013" s="12"/>
      <c r="J2013" s="12"/>
      <c r="K2013" s="12"/>
      <c r="L2013" s="12"/>
      <c r="M2013" s="12"/>
      <c r="N2013" s="12"/>
      <c r="O2013" s="12"/>
      <c r="P2013" s="55">
        <f t="shared" si="98"/>
        <v>0</v>
      </c>
    </row>
    <row r="2014" spans="1:16" x14ac:dyDescent="0.25">
      <c r="A2014" s="528"/>
      <c r="B2014" s="531"/>
      <c r="C2014" s="110">
        <v>27</v>
      </c>
      <c r="D2014" s="66"/>
      <c r="E2014" s="12"/>
      <c r="F2014" s="12"/>
      <c r="G2014" s="12"/>
      <c r="H2014" s="12"/>
      <c r="I2014" s="12"/>
      <c r="J2014" s="12"/>
      <c r="K2014" s="12"/>
      <c r="L2014" s="12"/>
      <c r="M2014" s="12"/>
      <c r="N2014" s="12"/>
      <c r="O2014" s="12"/>
      <c r="P2014" s="55">
        <f t="shared" si="98"/>
        <v>0</v>
      </c>
    </row>
    <row r="2015" spans="1:16" x14ac:dyDescent="0.25">
      <c r="A2015" s="526">
        <v>544</v>
      </c>
      <c r="B2015" s="529" t="s">
        <v>2439</v>
      </c>
      <c r="C2015" s="110">
        <v>11</v>
      </c>
      <c r="D2015" s="66"/>
      <c r="E2015" s="12"/>
      <c r="F2015" s="12"/>
      <c r="G2015" s="12"/>
      <c r="H2015" s="12"/>
      <c r="I2015" s="12"/>
      <c r="J2015" s="12"/>
      <c r="K2015" s="12"/>
      <c r="L2015" s="12"/>
      <c r="M2015" s="12"/>
      <c r="N2015" s="12"/>
      <c r="O2015" s="12"/>
      <c r="P2015" s="55">
        <f t="shared" si="98"/>
        <v>0</v>
      </c>
    </row>
    <row r="2016" spans="1:16" x14ac:dyDescent="0.25">
      <c r="A2016" s="527"/>
      <c r="B2016" s="530"/>
      <c r="C2016" s="110">
        <v>12</v>
      </c>
      <c r="D2016" s="66"/>
      <c r="E2016" s="12"/>
      <c r="F2016" s="12"/>
      <c r="G2016" s="12"/>
      <c r="H2016" s="12"/>
      <c r="I2016" s="12"/>
      <c r="J2016" s="12"/>
      <c r="K2016" s="12"/>
      <c r="L2016" s="12"/>
      <c r="M2016" s="12"/>
      <c r="N2016" s="12"/>
      <c r="O2016" s="12"/>
      <c r="P2016" s="55">
        <f t="shared" si="98"/>
        <v>0</v>
      </c>
    </row>
    <row r="2017" spans="1:16" x14ac:dyDescent="0.25">
      <c r="A2017" s="527"/>
      <c r="B2017" s="530"/>
      <c r="C2017" s="110">
        <v>13</v>
      </c>
      <c r="D2017" s="66"/>
      <c r="E2017" s="12"/>
      <c r="F2017" s="12"/>
      <c r="G2017" s="12"/>
      <c r="H2017" s="12"/>
      <c r="I2017" s="12"/>
      <c r="J2017" s="12"/>
      <c r="K2017" s="12"/>
      <c r="L2017" s="12"/>
      <c r="M2017" s="12"/>
      <c r="N2017" s="12"/>
      <c r="O2017" s="12"/>
      <c r="P2017" s="55">
        <f t="shared" si="98"/>
        <v>0</v>
      </c>
    </row>
    <row r="2018" spans="1:16" x14ac:dyDescent="0.25">
      <c r="A2018" s="527"/>
      <c r="B2018" s="530"/>
      <c r="C2018" s="110">
        <v>14</v>
      </c>
      <c r="D2018" s="66"/>
      <c r="E2018" s="12"/>
      <c r="F2018" s="12"/>
      <c r="G2018" s="12"/>
      <c r="H2018" s="12"/>
      <c r="I2018" s="12"/>
      <c r="J2018" s="12"/>
      <c r="K2018" s="12"/>
      <c r="L2018" s="12"/>
      <c r="M2018" s="12"/>
      <c r="N2018" s="12"/>
      <c r="O2018" s="12"/>
      <c r="P2018" s="55">
        <f t="shared" si="98"/>
        <v>0</v>
      </c>
    </row>
    <row r="2019" spans="1:16" x14ac:dyDescent="0.25">
      <c r="A2019" s="527"/>
      <c r="B2019" s="530"/>
      <c r="C2019" s="110">
        <v>15</v>
      </c>
      <c r="D2019" s="66"/>
      <c r="E2019" s="12"/>
      <c r="F2019" s="12"/>
      <c r="G2019" s="12"/>
      <c r="H2019" s="12"/>
      <c r="I2019" s="12"/>
      <c r="J2019" s="12"/>
      <c r="K2019" s="12"/>
      <c r="L2019" s="12"/>
      <c r="M2019" s="12"/>
      <c r="N2019" s="12"/>
      <c r="O2019" s="12"/>
      <c r="P2019" s="55">
        <f t="shared" si="98"/>
        <v>0</v>
      </c>
    </row>
    <row r="2020" spans="1:16" x14ac:dyDescent="0.25">
      <c r="A2020" s="527"/>
      <c r="B2020" s="530"/>
      <c r="C2020" s="110">
        <v>16</v>
      </c>
      <c r="D2020" s="66"/>
      <c r="E2020" s="12"/>
      <c r="F2020" s="12"/>
      <c r="G2020" s="12"/>
      <c r="H2020" s="12"/>
      <c r="I2020" s="12"/>
      <c r="J2020" s="12"/>
      <c r="K2020" s="12"/>
      <c r="L2020" s="12"/>
      <c r="M2020" s="12"/>
      <c r="N2020" s="12"/>
      <c r="O2020" s="12"/>
      <c r="P2020" s="55">
        <f t="shared" si="98"/>
        <v>0</v>
      </c>
    </row>
    <row r="2021" spans="1:16" x14ac:dyDescent="0.25">
      <c r="A2021" s="527"/>
      <c r="B2021" s="530"/>
      <c r="C2021" s="110">
        <v>17</v>
      </c>
      <c r="D2021" s="66"/>
      <c r="E2021" s="12"/>
      <c r="F2021" s="12"/>
      <c r="G2021" s="12"/>
      <c r="H2021" s="12"/>
      <c r="I2021" s="12"/>
      <c r="J2021" s="12"/>
      <c r="K2021" s="12"/>
      <c r="L2021" s="12"/>
      <c r="M2021" s="12"/>
      <c r="N2021" s="12"/>
      <c r="O2021" s="12"/>
      <c r="P2021" s="55">
        <f t="shared" si="98"/>
        <v>0</v>
      </c>
    </row>
    <row r="2022" spans="1:16" x14ac:dyDescent="0.25">
      <c r="A2022" s="527"/>
      <c r="B2022" s="530"/>
      <c r="C2022" s="110">
        <v>25</v>
      </c>
      <c r="D2022" s="66"/>
      <c r="E2022" s="12"/>
      <c r="F2022" s="12"/>
      <c r="G2022" s="12"/>
      <c r="H2022" s="12"/>
      <c r="I2022" s="12"/>
      <c r="J2022" s="12"/>
      <c r="K2022" s="12"/>
      <c r="L2022" s="12"/>
      <c r="M2022" s="12"/>
      <c r="N2022" s="12"/>
      <c r="O2022" s="12"/>
      <c r="P2022" s="55">
        <f t="shared" si="98"/>
        <v>0</v>
      </c>
    </row>
    <row r="2023" spans="1:16" x14ac:dyDescent="0.25">
      <c r="A2023" s="527"/>
      <c r="B2023" s="530"/>
      <c r="C2023" s="110">
        <v>26</v>
      </c>
      <c r="D2023" s="66"/>
      <c r="E2023" s="12"/>
      <c r="F2023" s="12"/>
      <c r="G2023" s="12"/>
      <c r="H2023" s="12"/>
      <c r="I2023" s="12"/>
      <c r="J2023" s="12"/>
      <c r="K2023" s="12"/>
      <c r="L2023" s="12"/>
      <c r="M2023" s="12"/>
      <c r="N2023" s="12"/>
      <c r="O2023" s="12"/>
      <c r="P2023" s="55">
        <f t="shared" si="98"/>
        <v>0</v>
      </c>
    </row>
    <row r="2024" spans="1:16" x14ac:dyDescent="0.25">
      <c r="A2024" s="528"/>
      <c r="B2024" s="531"/>
      <c r="C2024" s="110">
        <v>27</v>
      </c>
      <c r="D2024" s="66"/>
      <c r="E2024" s="12"/>
      <c r="F2024" s="12"/>
      <c r="G2024" s="12"/>
      <c r="H2024" s="12"/>
      <c r="I2024" s="12"/>
      <c r="J2024" s="12"/>
      <c r="K2024" s="12"/>
      <c r="L2024" s="12"/>
      <c r="M2024" s="12"/>
      <c r="N2024" s="12"/>
      <c r="O2024" s="12"/>
      <c r="P2024" s="55">
        <f t="shared" si="98"/>
        <v>0</v>
      </c>
    </row>
    <row r="2025" spans="1:16" x14ac:dyDescent="0.25">
      <c r="A2025" s="526">
        <v>545</v>
      </c>
      <c r="B2025" s="529" t="s">
        <v>2440</v>
      </c>
      <c r="C2025" s="110">
        <v>11</v>
      </c>
      <c r="D2025" s="66"/>
      <c r="E2025" s="12"/>
      <c r="F2025" s="12"/>
      <c r="G2025" s="12"/>
      <c r="H2025" s="12"/>
      <c r="I2025" s="12"/>
      <c r="J2025" s="12"/>
      <c r="K2025" s="12"/>
      <c r="L2025" s="12"/>
      <c r="M2025" s="12"/>
      <c r="N2025" s="12"/>
      <c r="O2025" s="12"/>
      <c r="P2025" s="55">
        <f t="shared" si="98"/>
        <v>0</v>
      </c>
    </row>
    <row r="2026" spans="1:16" x14ac:dyDescent="0.25">
      <c r="A2026" s="527"/>
      <c r="B2026" s="530"/>
      <c r="C2026" s="110">
        <v>12</v>
      </c>
      <c r="D2026" s="66"/>
      <c r="E2026" s="12"/>
      <c r="F2026" s="12"/>
      <c r="G2026" s="12"/>
      <c r="H2026" s="12"/>
      <c r="I2026" s="12"/>
      <c r="J2026" s="12"/>
      <c r="K2026" s="12"/>
      <c r="L2026" s="12"/>
      <c r="M2026" s="12"/>
      <c r="N2026" s="12"/>
      <c r="O2026" s="12"/>
      <c r="P2026" s="55">
        <f t="shared" si="98"/>
        <v>0</v>
      </c>
    </row>
    <row r="2027" spans="1:16" x14ac:dyDescent="0.25">
      <c r="A2027" s="527"/>
      <c r="B2027" s="530"/>
      <c r="C2027" s="110">
        <v>13</v>
      </c>
      <c r="D2027" s="66"/>
      <c r="E2027" s="12"/>
      <c r="F2027" s="12"/>
      <c r="G2027" s="12"/>
      <c r="H2027" s="12"/>
      <c r="I2027" s="12"/>
      <c r="J2027" s="12"/>
      <c r="K2027" s="12"/>
      <c r="L2027" s="12"/>
      <c r="M2027" s="12"/>
      <c r="N2027" s="12"/>
      <c r="O2027" s="12"/>
      <c r="P2027" s="55">
        <f t="shared" si="98"/>
        <v>0</v>
      </c>
    </row>
    <row r="2028" spans="1:16" x14ac:dyDescent="0.25">
      <c r="A2028" s="527"/>
      <c r="B2028" s="530"/>
      <c r="C2028" s="110">
        <v>14</v>
      </c>
      <c r="D2028" s="66"/>
      <c r="E2028" s="12"/>
      <c r="F2028" s="12"/>
      <c r="G2028" s="12"/>
      <c r="H2028" s="12"/>
      <c r="I2028" s="12"/>
      <c r="J2028" s="12"/>
      <c r="K2028" s="12"/>
      <c r="L2028" s="12"/>
      <c r="M2028" s="12"/>
      <c r="N2028" s="12"/>
      <c r="O2028" s="12"/>
      <c r="P2028" s="55">
        <f t="shared" si="98"/>
        <v>0</v>
      </c>
    </row>
    <row r="2029" spans="1:16" x14ac:dyDescent="0.25">
      <c r="A2029" s="527"/>
      <c r="B2029" s="530"/>
      <c r="C2029" s="110">
        <v>15</v>
      </c>
      <c r="D2029" s="66"/>
      <c r="E2029" s="12"/>
      <c r="F2029" s="12"/>
      <c r="G2029" s="12"/>
      <c r="H2029" s="12"/>
      <c r="I2029" s="12"/>
      <c r="J2029" s="12"/>
      <c r="K2029" s="12"/>
      <c r="L2029" s="12"/>
      <c r="M2029" s="12"/>
      <c r="N2029" s="12"/>
      <c r="O2029" s="12"/>
      <c r="P2029" s="55">
        <f t="shared" si="98"/>
        <v>0</v>
      </c>
    </row>
    <row r="2030" spans="1:16" x14ac:dyDescent="0.25">
      <c r="A2030" s="527"/>
      <c r="B2030" s="530"/>
      <c r="C2030" s="110">
        <v>16</v>
      </c>
      <c r="D2030" s="66"/>
      <c r="E2030" s="12"/>
      <c r="F2030" s="12"/>
      <c r="G2030" s="12"/>
      <c r="H2030" s="12"/>
      <c r="I2030" s="12"/>
      <c r="J2030" s="12"/>
      <c r="K2030" s="12"/>
      <c r="L2030" s="12"/>
      <c r="M2030" s="12"/>
      <c r="N2030" s="12"/>
      <c r="O2030" s="12"/>
      <c r="P2030" s="55">
        <f t="shared" si="98"/>
        <v>0</v>
      </c>
    </row>
    <row r="2031" spans="1:16" x14ac:dyDescent="0.25">
      <c r="A2031" s="527"/>
      <c r="B2031" s="530"/>
      <c r="C2031" s="110">
        <v>17</v>
      </c>
      <c r="D2031" s="66"/>
      <c r="E2031" s="12"/>
      <c r="F2031" s="12"/>
      <c r="G2031" s="12"/>
      <c r="H2031" s="12"/>
      <c r="I2031" s="12"/>
      <c r="J2031" s="12"/>
      <c r="K2031" s="12"/>
      <c r="L2031" s="12"/>
      <c r="M2031" s="12"/>
      <c r="N2031" s="12"/>
      <c r="O2031" s="12"/>
      <c r="P2031" s="55">
        <f t="shared" si="98"/>
        <v>0</v>
      </c>
    </row>
    <row r="2032" spans="1:16" x14ac:dyDescent="0.25">
      <c r="A2032" s="527"/>
      <c r="B2032" s="530"/>
      <c r="C2032" s="110">
        <v>25</v>
      </c>
      <c r="D2032" s="66"/>
      <c r="E2032" s="12"/>
      <c r="F2032" s="12"/>
      <c r="G2032" s="12"/>
      <c r="H2032" s="12"/>
      <c r="I2032" s="12"/>
      <c r="J2032" s="12"/>
      <c r="K2032" s="12"/>
      <c r="L2032" s="12"/>
      <c r="M2032" s="12"/>
      <c r="N2032" s="12"/>
      <c r="O2032" s="12"/>
      <c r="P2032" s="55">
        <f t="shared" si="98"/>
        <v>0</v>
      </c>
    </row>
    <row r="2033" spans="1:16" x14ac:dyDescent="0.25">
      <c r="A2033" s="527"/>
      <c r="B2033" s="530"/>
      <c r="C2033" s="110">
        <v>26</v>
      </c>
      <c r="D2033" s="66"/>
      <c r="E2033" s="12"/>
      <c r="F2033" s="12"/>
      <c r="G2033" s="12"/>
      <c r="H2033" s="12"/>
      <c r="I2033" s="12"/>
      <c r="J2033" s="12"/>
      <c r="K2033" s="12"/>
      <c r="L2033" s="12"/>
      <c r="M2033" s="12"/>
      <c r="N2033" s="12"/>
      <c r="O2033" s="12"/>
      <c r="P2033" s="55">
        <f t="shared" si="98"/>
        <v>0</v>
      </c>
    </row>
    <row r="2034" spans="1:16" x14ac:dyDescent="0.25">
      <c r="A2034" s="528"/>
      <c r="B2034" s="531"/>
      <c r="C2034" s="110">
        <v>27</v>
      </c>
      <c r="D2034" s="66"/>
      <c r="E2034" s="12"/>
      <c r="F2034" s="12"/>
      <c r="G2034" s="12"/>
      <c r="H2034" s="12"/>
      <c r="I2034" s="12"/>
      <c r="J2034" s="12"/>
      <c r="K2034" s="12"/>
      <c r="L2034" s="12"/>
      <c r="M2034" s="12"/>
      <c r="N2034" s="12"/>
      <c r="O2034" s="12"/>
      <c r="P2034" s="55">
        <f t="shared" si="98"/>
        <v>0</v>
      </c>
    </row>
    <row r="2035" spans="1:16" x14ac:dyDescent="0.25">
      <c r="A2035" s="526">
        <v>549</v>
      </c>
      <c r="B2035" s="529" t="s">
        <v>2441</v>
      </c>
      <c r="C2035" s="110">
        <v>11</v>
      </c>
      <c r="D2035" s="66"/>
      <c r="E2035" s="12"/>
      <c r="F2035" s="12"/>
      <c r="G2035" s="12"/>
      <c r="H2035" s="12"/>
      <c r="I2035" s="12"/>
      <c r="J2035" s="12"/>
      <c r="K2035" s="12"/>
      <c r="L2035" s="12"/>
      <c r="M2035" s="12"/>
      <c r="N2035" s="12"/>
      <c r="O2035" s="12"/>
      <c r="P2035" s="55">
        <f t="shared" si="98"/>
        <v>0</v>
      </c>
    </row>
    <row r="2036" spans="1:16" x14ac:dyDescent="0.25">
      <c r="A2036" s="527"/>
      <c r="B2036" s="530"/>
      <c r="C2036" s="110">
        <v>12</v>
      </c>
      <c r="D2036" s="66"/>
      <c r="E2036" s="12"/>
      <c r="F2036" s="12"/>
      <c r="G2036" s="12"/>
      <c r="H2036" s="12"/>
      <c r="I2036" s="12"/>
      <c r="J2036" s="12"/>
      <c r="K2036" s="12"/>
      <c r="L2036" s="12"/>
      <c r="M2036" s="12"/>
      <c r="N2036" s="12"/>
      <c r="O2036" s="12"/>
      <c r="P2036" s="55">
        <f t="shared" si="98"/>
        <v>0</v>
      </c>
    </row>
    <row r="2037" spans="1:16" x14ac:dyDescent="0.25">
      <c r="A2037" s="527"/>
      <c r="B2037" s="530"/>
      <c r="C2037" s="110">
        <v>13</v>
      </c>
      <c r="D2037" s="66"/>
      <c r="E2037" s="12"/>
      <c r="F2037" s="12"/>
      <c r="G2037" s="12"/>
      <c r="H2037" s="12"/>
      <c r="I2037" s="12"/>
      <c r="J2037" s="12"/>
      <c r="K2037" s="12"/>
      <c r="L2037" s="12"/>
      <c r="M2037" s="12"/>
      <c r="N2037" s="12"/>
      <c r="O2037" s="12"/>
      <c r="P2037" s="55">
        <f t="shared" si="98"/>
        <v>0</v>
      </c>
    </row>
    <row r="2038" spans="1:16" x14ac:dyDescent="0.25">
      <c r="A2038" s="527"/>
      <c r="B2038" s="530"/>
      <c r="C2038" s="110">
        <v>14</v>
      </c>
      <c r="D2038" s="66"/>
      <c r="E2038" s="12"/>
      <c r="F2038" s="12"/>
      <c r="G2038" s="12"/>
      <c r="H2038" s="12"/>
      <c r="I2038" s="12"/>
      <c r="J2038" s="12"/>
      <c r="K2038" s="12"/>
      <c r="L2038" s="12"/>
      <c r="M2038" s="12"/>
      <c r="N2038" s="12"/>
      <c r="O2038" s="12"/>
      <c r="P2038" s="55">
        <f t="shared" si="98"/>
        <v>0</v>
      </c>
    </row>
    <row r="2039" spans="1:16" x14ac:dyDescent="0.25">
      <c r="A2039" s="527"/>
      <c r="B2039" s="530"/>
      <c r="C2039" s="110">
        <v>15</v>
      </c>
      <c r="D2039" s="66"/>
      <c r="E2039" s="12"/>
      <c r="F2039" s="12"/>
      <c r="G2039" s="12"/>
      <c r="H2039" s="12"/>
      <c r="I2039" s="12"/>
      <c r="J2039" s="12"/>
      <c r="K2039" s="12"/>
      <c r="L2039" s="12"/>
      <c r="M2039" s="12"/>
      <c r="N2039" s="12"/>
      <c r="O2039" s="12"/>
      <c r="P2039" s="55">
        <f t="shared" si="98"/>
        <v>0</v>
      </c>
    </row>
    <row r="2040" spans="1:16" x14ac:dyDescent="0.25">
      <c r="A2040" s="527"/>
      <c r="B2040" s="530"/>
      <c r="C2040" s="110">
        <v>16</v>
      </c>
      <c r="D2040" s="66"/>
      <c r="E2040" s="12"/>
      <c r="F2040" s="12"/>
      <c r="G2040" s="12"/>
      <c r="H2040" s="12"/>
      <c r="I2040" s="12"/>
      <c r="J2040" s="12"/>
      <c r="K2040" s="12"/>
      <c r="L2040" s="12"/>
      <c r="M2040" s="12"/>
      <c r="N2040" s="12"/>
      <c r="O2040" s="12"/>
      <c r="P2040" s="55">
        <f t="shared" si="98"/>
        <v>0</v>
      </c>
    </row>
    <row r="2041" spans="1:16" x14ac:dyDescent="0.25">
      <c r="A2041" s="527"/>
      <c r="B2041" s="530"/>
      <c r="C2041" s="110">
        <v>17</v>
      </c>
      <c r="D2041" s="66"/>
      <c r="E2041" s="12"/>
      <c r="F2041" s="12"/>
      <c r="G2041" s="12"/>
      <c r="H2041" s="12"/>
      <c r="I2041" s="12"/>
      <c r="J2041" s="12"/>
      <c r="K2041" s="12"/>
      <c r="L2041" s="12"/>
      <c r="M2041" s="12"/>
      <c r="N2041" s="12"/>
      <c r="O2041" s="12"/>
      <c r="P2041" s="55">
        <f t="shared" si="98"/>
        <v>0</v>
      </c>
    </row>
    <row r="2042" spans="1:16" x14ac:dyDescent="0.25">
      <c r="A2042" s="527"/>
      <c r="B2042" s="530"/>
      <c r="C2042" s="110">
        <v>25</v>
      </c>
      <c r="D2042" s="66"/>
      <c r="E2042" s="12"/>
      <c r="F2042" s="12"/>
      <c r="G2042" s="12"/>
      <c r="H2042" s="12"/>
      <c r="I2042" s="12"/>
      <c r="J2042" s="12"/>
      <c r="K2042" s="12"/>
      <c r="L2042" s="12"/>
      <c r="M2042" s="12"/>
      <c r="N2042" s="12"/>
      <c r="O2042" s="12"/>
      <c r="P2042" s="55">
        <f t="shared" si="98"/>
        <v>0</v>
      </c>
    </row>
    <row r="2043" spans="1:16" x14ac:dyDescent="0.25">
      <c r="A2043" s="527"/>
      <c r="B2043" s="530"/>
      <c r="C2043" s="110">
        <v>26</v>
      </c>
      <c r="D2043" s="66"/>
      <c r="E2043" s="12"/>
      <c r="F2043" s="12"/>
      <c r="G2043" s="12"/>
      <c r="H2043" s="12"/>
      <c r="I2043" s="12"/>
      <c r="J2043" s="12"/>
      <c r="K2043" s="12"/>
      <c r="L2043" s="12"/>
      <c r="M2043" s="12"/>
      <c r="N2043" s="12"/>
      <c r="O2043" s="12"/>
      <c r="P2043" s="55">
        <f t="shared" si="98"/>
        <v>0</v>
      </c>
    </row>
    <row r="2044" spans="1:16" x14ac:dyDescent="0.25">
      <c r="A2044" s="528"/>
      <c r="B2044" s="531"/>
      <c r="C2044" s="110">
        <v>27</v>
      </c>
      <c r="D2044" s="66"/>
      <c r="E2044" s="12"/>
      <c r="F2044" s="12"/>
      <c r="G2044" s="12"/>
      <c r="H2044" s="12"/>
      <c r="I2044" s="12"/>
      <c r="J2044" s="12"/>
      <c r="K2044" s="12"/>
      <c r="L2044" s="12"/>
      <c r="M2044" s="12"/>
      <c r="N2044" s="12"/>
      <c r="O2044" s="12"/>
      <c r="P2044" s="55">
        <f t="shared" si="98"/>
        <v>0</v>
      </c>
    </row>
    <row r="2045" spans="1:16" x14ac:dyDescent="0.25">
      <c r="A2045" s="74">
        <v>5500</v>
      </c>
      <c r="B2045" s="534" t="s">
        <v>2442</v>
      </c>
      <c r="C2045" s="535"/>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x14ac:dyDescent="0.25">
      <c r="A2046" s="526">
        <v>551</v>
      </c>
      <c r="B2046" s="529" t="s">
        <v>2442</v>
      </c>
      <c r="C2046" s="110">
        <v>11</v>
      </c>
      <c r="D2046" s="66"/>
      <c r="E2046" s="12"/>
      <c r="F2046" s="12"/>
      <c r="G2046" s="12"/>
      <c r="H2046" s="12"/>
      <c r="I2046" s="12"/>
      <c r="J2046" s="12"/>
      <c r="K2046" s="12"/>
      <c r="L2046" s="12"/>
      <c r="M2046" s="12"/>
      <c r="N2046" s="12"/>
      <c r="O2046" s="12"/>
      <c r="P2046" s="55">
        <f>SUM(D2046:O2046)</f>
        <v>0</v>
      </c>
    </row>
    <row r="2047" spans="1:16" x14ac:dyDescent="0.25">
      <c r="A2047" s="527"/>
      <c r="B2047" s="530"/>
      <c r="C2047" s="110">
        <v>12</v>
      </c>
      <c r="D2047" s="66"/>
      <c r="E2047" s="12"/>
      <c r="F2047" s="12"/>
      <c r="G2047" s="12"/>
      <c r="H2047" s="12"/>
      <c r="I2047" s="12"/>
      <c r="J2047" s="12"/>
      <c r="K2047" s="12"/>
      <c r="L2047" s="12"/>
      <c r="M2047" s="12"/>
      <c r="N2047" s="12"/>
      <c r="O2047" s="12"/>
      <c r="P2047" s="55">
        <f t="shared" ref="P2047:P2055" si="100">SUM(D2047:O2047)</f>
        <v>0</v>
      </c>
    </row>
    <row r="2048" spans="1:16" x14ac:dyDescent="0.25">
      <c r="A2048" s="527"/>
      <c r="B2048" s="530"/>
      <c r="C2048" s="110">
        <v>13</v>
      </c>
      <c r="D2048" s="66"/>
      <c r="E2048" s="12"/>
      <c r="F2048" s="12"/>
      <c r="G2048" s="12"/>
      <c r="H2048" s="12"/>
      <c r="I2048" s="12"/>
      <c r="J2048" s="12"/>
      <c r="K2048" s="12"/>
      <c r="L2048" s="12"/>
      <c r="M2048" s="12"/>
      <c r="N2048" s="12"/>
      <c r="O2048" s="12"/>
      <c r="P2048" s="55">
        <f>SUM(D2048:O2048)</f>
        <v>0</v>
      </c>
    </row>
    <row r="2049" spans="1:16" x14ac:dyDescent="0.25">
      <c r="A2049" s="527"/>
      <c r="B2049" s="530"/>
      <c r="C2049" s="110">
        <v>14</v>
      </c>
      <c r="D2049" s="66"/>
      <c r="E2049" s="12"/>
      <c r="F2049" s="12"/>
      <c r="G2049" s="12"/>
      <c r="H2049" s="12"/>
      <c r="I2049" s="12"/>
      <c r="J2049" s="12"/>
      <c r="K2049" s="12"/>
      <c r="L2049" s="12"/>
      <c r="M2049" s="12"/>
      <c r="N2049" s="12"/>
      <c r="O2049" s="12"/>
      <c r="P2049" s="55">
        <f t="shared" si="100"/>
        <v>0</v>
      </c>
    </row>
    <row r="2050" spans="1:16" x14ac:dyDescent="0.25">
      <c r="A2050" s="527"/>
      <c r="B2050" s="530"/>
      <c r="C2050" s="110">
        <v>15</v>
      </c>
      <c r="D2050" s="66"/>
      <c r="E2050" s="12"/>
      <c r="F2050" s="12"/>
      <c r="G2050" s="12"/>
      <c r="H2050" s="12"/>
      <c r="I2050" s="12"/>
      <c r="J2050" s="12"/>
      <c r="K2050" s="12"/>
      <c r="L2050" s="12"/>
      <c r="M2050" s="12"/>
      <c r="N2050" s="12"/>
      <c r="O2050" s="12"/>
      <c r="P2050" s="55">
        <f t="shared" si="100"/>
        <v>0</v>
      </c>
    </row>
    <row r="2051" spans="1:16" x14ac:dyDescent="0.25">
      <c r="A2051" s="527"/>
      <c r="B2051" s="530"/>
      <c r="C2051" s="110">
        <v>16</v>
      </c>
      <c r="D2051" s="66"/>
      <c r="E2051" s="12"/>
      <c r="F2051" s="12"/>
      <c r="G2051" s="12"/>
      <c r="H2051" s="12"/>
      <c r="I2051" s="12"/>
      <c r="J2051" s="12"/>
      <c r="K2051" s="12"/>
      <c r="L2051" s="12"/>
      <c r="M2051" s="12"/>
      <c r="N2051" s="12"/>
      <c r="O2051" s="12"/>
      <c r="P2051" s="55">
        <f t="shared" si="100"/>
        <v>0</v>
      </c>
    </row>
    <row r="2052" spans="1:16" x14ac:dyDescent="0.25">
      <c r="A2052" s="527"/>
      <c r="B2052" s="530"/>
      <c r="C2052" s="110">
        <v>17</v>
      </c>
      <c r="D2052" s="66"/>
      <c r="E2052" s="12"/>
      <c r="F2052" s="12"/>
      <c r="G2052" s="12"/>
      <c r="H2052" s="12"/>
      <c r="I2052" s="12"/>
      <c r="J2052" s="12"/>
      <c r="K2052" s="12"/>
      <c r="L2052" s="12"/>
      <c r="M2052" s="12"/>
      <c r="N2052" s="12"/>
      <c r="O2052" s="12"/>
      <c r="P2052" s="55">
        <f t="shared" si="100"/>
        <v>0</v>
      </c>
    </row>
    <row r="2053" spans="1:16" x14ac:dyDescent="0.25">
      <c r="A2053" s="527"/>
      <c r="B2053" s="530"/>
      <c r="C2053" s="110">
        <v>25</v>
      </c>
      <c r="D2053" s="66"/>
      <c r="E2053" s="12"/>
      <c r="F2053" s="12"/>
      <c r="G2053" s="12"/>
      <c r="H2053" s="12"/>
      <c r="I2053" s="12"/>
      <c r="J2053" s="12"/>
      <c r="K2053" s="12"/>
      <c r="L2053" s="12"/>
      <c r="M2053" s="12"/>
      <c r="N2053" s="12"/>
      <c r="O2053" s="12"/>
      <c r="P2053" s="55">
        <f t="shared" si="100"/>
        <v>0</v>
      </c>
    </row>
    <row r="2054" spans="1:16" x14ac:dyDescent="0.25">
      <c r="A2054" s="527"/>
      <c r="B2054" s="530"/>
      <c r="C2054" s="110">
        <v>26</v>
      </c>
      <c r="D2054" s="66"/>
      <c r="E2054" s="12"/>
      <c r="F2054" s="12"/>
      <c r="G2054" s="12"/>
      <c r="H2054" s="12"/>
      <c r="I2054" s="12"/>
      <c r="J2054" s="12"/>
      <c r="K2054" s="12"/>
      <c r="L2054" s="12"/>
      <c r="M2054" s="12"/>
      <c r="N2054" s="12"/>
      <c r="O2054" s="12"/>
      <c r="P2054" s="55">
        <f t="shared" si="100"/>
        <v>0</v>
      </c>
    </row>
    <row r="2055" spans="1:16" x14ac:dyDescent="0.25">
      <c r="A2055" s="528"/>
      <c r="B2055" s="531"/>
      <c r="C2055" s="110">
        <v>27</v>
      </c>
      <c r="D2055" s="66"/>
      <c r="E2055" s="12"/>
      <c r="F2055" s="12"/>
      <c r="G2055" s="12"/>
      <c r="H2055" s="12"/>
      <c r="I2055" s="12"/>
      <c r="J2055" s="12"/>
      <c r="K2055" s="12"/>
      <c r="L2055" s="12"/>
      <c r="M2055" s="12"/>
      <c r="N2055" s="12"/>
      <c r="O2055" s="12"/>
      <c r="P2055" s="55">
        <f t="shared" si="100"/>
        <v>0</v>
      </c>
    </row>
    <row r="2056" spans="1:16" x14ac:dyDescent="0.25">
      <c r="A2056" s="74">
        <v>5600</v>
      </c>
      <c r="B2056" s="534" t="s">
        <v>2443</v>
      </c>
      <c r="C2056" s="535"/>
      <c r="D2056" s="72">
        <f>SUM(D2057:D2136)</f>
        <v>0</v>
      </c>
      <c r="E2056" s="72">
        <f t="shared" ref="E2056:O2056" si="101">SUM(E2057:E2136)</f>
        <v>0</v>
      </c>
      <c r="F2056" s="72">
        <f t="shared" si="101"/>
        <v>50000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50000</v>
      </c>
    </row>
    <row r="2057" spans="1:16" x14ac:dyDescent="0.25">
      <c r="A2057" s="526">
        <v>561</v>
      </c>
      <c r="B2057" s="529" t="s">
        <v>2444</v>
      </c>
      <c r="C2057" s="110">
        <v>11</v>
      </c>
      <c r="D2057" s="66"/>
      <c r="E2057" s="12"/>
      <c r="F2057" s="12"/>
      <c r="G2057" s="12"/>
      <c r="H2057" s="12"/>
      <c r="I2057" s="12"/>
      <c r="J2057" s="12"/>
      <c r="K2057" s="12"/>
      <c r="L2057" s="12"/>
      <c r="M2057" s="12"/>
      <c r="N2057" s="12"/>
      <c r="O2057" s="12"/>
      <c r="P2057" s="55">
        <f t="shared" ref="P2057:P2136" si="102">SUM(D2057:O2057)</f>
        <v>0</v>
      </c>
    </row>
    <row r="2058" spans="1:16" x14ac:dyDescent="0.25">
      <c r="A2058" s="527"/>
      <c r="B2058" s="530"/>
      <c r="C2058" s="110">
        <v>12</v>
      </c>
      <c r="D2058" s="66"/>
      <c r="E2058" s="12"/>
      <c r="F2058" s="12"/>
      <c r="G2058" s="12"/>
      <c r="H2058" s="12"/>
      <c r="I2058" s="12"/>
      <c r="J2058" s="12"/>
      <c r="K2058" s="12"/>
      <c r="L2058" s="12"/>
      <c r="M2058" s="12"/>
      <c r="N2058" s="12"/>
      <c r="O2058" s="12"/>
      <c r="P2058" s="55">
        <f t="shared" si="102"/>
        <v>0</v>
      </c>
    </row>
    <row r="2059" spans="1:16" x14ac:dyDescent="0.25">
      <c r="A2059" s="527"/>
      <c r="B2059" s="530"/>
      <c r="C2059" s="110">
        <v>13</v>
      </c>
      <c r="D2059" s="66"/>
      <c r="E2059" s="12"/>
      <c r="F2059" s="12"/>
      <c r="G2059" s="12"/>
      <c r="H2059" s="12"/>
      <c r="I2059" s="12"/>
      <c r="J2059" s="12"/>
      <c r="K2059" s="12"/>
      <c r="L2059" s="12"/>
      <c r="M2059" s="12"/>
      <c r="N2059" s="12"/>
      <c r="O2059" s="12"/>
      <c r="P2059" s="55">
        <f t="shared" si="102"/>
        <v>0</v>
      </c>
    </row>
    <row r="2060" spans="1:16" x14ac:dyDescent="0.25">
      <c r="A2060" s="527"/>
      <c r="B2060" s="530"/>
      <c r="C2060" s="110">
        <v>14</v>
      </c>
      <c r="D2060" s="66"/>
      <c r="E2060" s="12"/>
      <c r="F2060" s="12"/>
      <c r="G2060" s="12"/>
      <c r="H2060" s="12"/>
      <c r="I2060" s="12"/>
      <c r="J2060" s="12"/>
      <c r="K2060" s="12"/>
      <c r="L2060" s="12"/>
      <c r="M2060" s="12"/>
      <c r="N2060" s="12"/>
      <c r="O2060" s="12"/>
      <c r="P2060" s="55">
        <f t="shared" si="102"/>
        <v>0</v>
      </c>
    </row>
    <row r="2061" spans="1:16" x14ac:dyDescent="0.25">
      <c r="A2061" s="527"/>
      <c r="B2061" s="530"/>
      <c r="C2061" s="110">
        <v>15</v>
      </c>
      <c r="D2061" s="66"/>
      <c r="E2061" s="12"/>
      <c r="F2061" s="12"/>
      <c r="G2061" s="12"/>
      <c r="H2061" s="12"/>
      <c r="I2061" s="12"/>
      <c r="J2061" s="12"/>
      <c r="K2061" s="12"/>
      <c r="L2061" s="12"/>
      <c r="M2061" s="12"/>
      <c r="N2061" s="12"/>
      <c r="O2061" s="12"/>
      <c r="P2061" s="55">
        <f t="shared" si="102"/>
        <v>0</v>
      </c>
    </row>
    <row r="2062" spans="1:16" x14ac:dyDescent="0.25">
      <c r="A2062" s="527"/>
      <c r="B2062" s="530"/>
      <c r="C2062" s="110">
        <v>16</v>
      </c>
      <c r="D2062" s="66"/>
      <c r="E2062" s="12"/>
      <c r="F2062" s="12"/>
      <c r="G2062" s="12"/>
      <c r="H2062" s="12"/>
      <c r="I2062" s="12"/>
      <c r="J2062" s="12"/>
      <c r="K2062" s="12"/>
      <c r="L2062" s="12"/>
      <c r="M2062" s="12"/>
      <c r="N2062" s="12"/>
      <c r="O2062" s="12"/>
      <c r="P2062" s="55">
        <f t="shared" si="102"/>
        <v>0</v>
      </c>
    </row>
    <row r="2063" spans="1:16" x14ac:dyDescent="0.25">
      <c r="A2063" s="527"/>
      <c r="B2063" s="530"/>
      <c r="C2063" s="110">
        <v>17</v>
      </c>
      <c r="D2063" s="66"/>
      <c r="E2063" s="12"/>
      <c r="F2063" s="12"/>
      <c r="G2063" s="12"/>
      <c r="H2063" s="12"/>
      <c r="I2063" s="12"/>
      <c r="J2063" s="12"/>
      <c r="K2063" s="12"/>
      <c r="L2063" s="12"/>
      <c r="M2063" s="12"/>
      <c r="N2063" s="12"/>
      <c r="O2063" s="12"/>
      <c r="P2063" s="55">
        <f t="shared" si="102"/>
        <v>0</v>
      </c>
    </row>
    <row r="2064" spans="1:16" x14ac:dyDescent="0.25">
      <c r="A2064" s="527"/>
      <c r="B2064" s="530"/>
      <c r="C2064" s="110">
        <v>25</v>
      </c>
      <c r="D2064" s="66"/>
      <c r="E2064" s="12"/>
      <c r="F2064" s="12"/>
      <c r="G2064" s="12"/>
      <c r="H2064" s="12"/>
      <c r="I2064" s="12"/>
      <c r="J2064" s="12"/>
      <c r="K2064" s="12"/>
      <c r="L2064" s="12"/>
      <c r="M2064" s="12"/>
      <c r="N2064" s="12"/>
      <c r="O2064" s="12"/>
      <c r="P2064" s="55">
        <f t="shared" si="102"/>
        <v>0</v>
      </c>
    </row>
    <row r="2065" spans="1:16" x14ac:dyDescent="0.25">
      <c r="A2065" s="527"/>
      <c r="B2065" s="530"/>
      <c r="C2065" s="110">
        <v>26</v>
      </c>
      <c r="D2065" s="66"/>
      <c r="E2065" s="12"/>
      <c r="F2065" s="12"/>
      <c r="G2065" s="12"/>
      <c r="H2065" s="12"/>
      <c r="I2065" s="12"/>
      <c r="J2065" s="12"/>
      <c r="K2065" s="12"/>
      <c r="L2065" s="12"/>
      <c r="M2065" s="12"/>
      <c r="N2065" s="12"/>
      <c r="O2065" s="12"/>
      <c r="P2065" s="55">
        <f t="shared" si="102"/>
        <v>0</v>
      </c>
    </row>
    <row r="2066" spans="1:16" x14ac:dyDescent="0.25">
      <c r="A2066" s="528"/>
      <c r="B2066" s="531"/>
      <c r="C2066" s="110">
        <v>27</v>
      </c>
      <c r="D2066" s="66"/>
      <c r="E2066" s="12"/>
      <c r="F2066" s="12"/>
      <c r="G2066" s="12"/>
      <c r="H2066" s="12"/>
      <c r="I2066" s="12"/>
      <c r="J2066" s="12"/>
      <c r="K2066" s="12"/>
      <c r="L2066" s="12"/>
      <c r="M2066" s="12"/>
      <c r="N2066" s="12"/>
      <c r="O2066" s="12"/>
      <c r="P2066" s="55">
        <f t="shared" si="102"/>
        <v>0</v>
      </c>
    </row>
    <row r="2067" spans="1:16" x14ac:dyDescent="0.25">
      <c r="A2067" s="526">
        <v>562</v>
      </c>
      <c r="B2067" s="529" t="s">
        <v>2445</v>
      </c>
      <c r="C2067" s="110">
        <v>11</v>
      </c>
      <c r="D2067" s="66"/>
      <c r="E2067" s="12"/>
      <c r="F2067" s="12"/>
      <c r="G2067" s="12"/>
      <c r="H2067" s="12"/>
      <c r="I2067" s="12"/>
      <c r="J2067" s="12"/>
      <c r="K2067" s="12"/>
      <c r="L2067" s="12"/>
      <c r="M2067" s="12"/>
      <c r="N2067" s="12"/>
      <c r="O2067" s="12"/>
      <c r="P2067" s="55">
        <f t="shared" si="102"/>
        <v>0</v>
      </c>
    </row>
    <row r="2068" spans="1:16" x14ac:dyDescent="0.25">
      <c r="A2068" s="527"/>
      <c r="B2068" s="530"/>
      <c r="C2068" s="110">
        <v>12</v>
      </c>
      <c r="D2068" s="66"/>
      <c r="E2068" s="12"/>
      <c r="F2068" s="12"/>
      <c r="G2068" s="12"/>
      <c r="H2068" s="12"/>
      <c r="I2068" s="12"/>
      <c r="J2068" s="12"/>
      <c r="K2068" s="12"/>
      <c r="L2068" s="12"/>
      <c r="M2068" s="12"/>
      <c r="N2068" s="12"/>
      <c r="O2068" s="12"/>
      <c r="P2068" s="55">
        <f t="shared" si="102"/>
        <v>0</v>
      </c>
    </row>
    <row r="2069" spans="1:16" x14ac:dyDescent="0.25">
      <c r="A2069" s="527"/>
      <c r="B2069" s="530"/>
      <c r="C2069" s="110">
        <v>13</v>
      </c>
      <c r="D2069" s="66"/>
      <c r="E2069" s="12"/>
      <c r="F2069" s="12"/>
      <c r="G2069" s="12"/>
      <c r="H2069" s="12"/>
      <c r="I2069" s="12"/>
      <c r="J2069" s="12"/>
      <c r="K2069" s="12"/>
      <c r="L2069" s="12"/>
      <c r="M2069" s="12"/>
      <c r="N2069" s="12"/>
      <c r="O2069" s="12"/>
      <c r="P2069" s="55">
        <f t="shared" si="102"/>
        <v>0</v>
      </c>
    </row>
    <row r="2070" spans="1:16" x14ac:dyDescent="0.25">
      <c r="A2070" s="527"/>
      <c r="B2070" s="530"/>
      <c r="C2070" s="110">
        <v>14</v>
      </c>
      <c r="D2070" s="66"/>
      <c r="E2070" s="12"/>
      <c r="F2070" s="12"/>
      <c r="G2070" s="12"/>
      <c r="H2070" s="12"/>
      <c r="I2070" s="12"/>
      <c r="J2070" s="12"/>
      <c r="K2070" s="12"/>
      <c r="L2070" s="12"/>
      <c r="M2070" s="12"/>
      <c r="N2070" s="12"/>
      <c r="O2070" s="12"/>
      <c r="P2070" s="55">
        <f t="shared" si="102"/>
        <v>0</v>
      </c>
    </row>
    <row r="2071" spans="1:16" x14ac:dyDescent="0.25">
      <c r="A2071" s="527"/>
      <c r="B2071" s="530"/>
      <c r="C2071" s="110">
        <v>15</v>
      </c>
      <c r="D2071" s="66"/>
      <c r="E2071" s="12"/>
      <c r="F2071" s="12"/>
      <c r="G2071" s="12"/>
      <c r="H2071" s="12"/>
      <c r="I2071" s="12"/>
      <c r="J2071" s="12"/>
      <c r="K2071" s="12"/>
      <c r="L2071" s="12"/>
      <c r="M2071" s="12"/>
      <c r="N2071" s="12"/>
      <c r="O2071" s="12"/>
      <c r="P2071" s="55">
        <f t="shared" si="102"/>
        <v>0</v>
      </c>
    </row>
    <row r="2072" spans="1:16" x14ac:dyDescent="0.25">
      <c r="A2072" s="527"/>
      <c r="B2072" s="530"/>
      <c r="C2072" s="110">
        <v>16</v>
      </c>
      <c r="D2072" s="66"/>
      <c r="E2072" s="12"/>
      <c r="F2072" s="12"/>
      <c r="G2072" s="12"/>
      <c r="H2072" s="12"/>
      <c r="I2072" s="12"/>
      <c r="J2072" s="12"/>
      <c r="K2072" s="12"/>
      <c r="L2072" s="12"/>
      <c r="M2072" s="12"/>
      <c r="N2072" s="12"/>
      <c r="O2072" s="12"/>
      <c r="P2072" s="55">
        <f t="shared" si="102"/>
        <v>0</v>
      </c>
    </row>
    <row r="2073" spans="1:16" x14ac:dyDescent="0.25">
      <c r="A2073" s="527"/>
      <c r="B2073" s="530"/>
      <c r="C2073" s="110">
        <v>17</v>
      </c>
      <c r="D2073" s="66"/>
      <c r="E2073" s="12"/>
      <c r="F2073" s="12"/>
      <c r="G2073" s="12"/>
      <c r="H2073" s="12"/>
      <c r="I2073" s="12"/>
      <c r="J2073" s="12"/>
      <c r="K2073" s="12"/>
      <c r="L2073" s="12"/>
      <c r="M2073" s="12"/>
      <c r="N2073" s="12"/>
      <c r="O2073" s="12"/>
      <c r="P2073" s="55">
        <f t="shared" si="102"/>
        <v>0</v>
      </c>
    </row>
    <row r="2074" spans="1:16" x14ac:dyDescent="0.25">
      <c r="A2074" s="527"/>
      <c r="B2074" s="530"/>
      <c r="C2074" s="110">
        <v>25</v>
      </c>
      <c r="D2074" s="66"/>
      <c r="E2074" s="12"/>
      <c r="F2074" s="12"/>
      <c r="G2074" s="12"/>
      <c r="H2074" s="12"/>
      <c r="I2074" s="12"/>
      <c r="J2074" s="12"/>
      <c r="K2074" s="12"/>
      <c r="L2074" s="12"/>
      <c r="M2074" s="12"/>
      <c r="N2074" s="12"/>
      <c r="O2074" s="12"/>
      <c r="P2074" s="55">
        <f t="shared" si="102"/>
        <v>0</v>
      </c>
    </row>
    <row r="2075" spans="1:16" x14ac:dyDescent="0.25">
      <c r="A2075" s="527"/>
      <c r="B2075" s="530"/>
      <c r="C2075" s="110">
        <v>26</v>
      </c>
      <c r="D2075" s="66"/>
      <c r="E2075" s="12"/>
      <c r="F2075" s="12"/>
      <c r="G2075" s="12"/>
      <c r="H2075" s="12"/>
      <c r="I2075" s="12"/>
      <c r="J2075" s="12"/>
      <c r="K2075" s="12"/>
      <c r="L2075" s="12"/>
      <c r="M2075" s="12"/>
      <c r="N2075" s="12"/>
      <c r="O2075" s="12"/>
      <c r="P2075" s="55">
        <f t="shared" si="102"/>
        <v>0</v>
      </c>
    </row>
    <row r="2076" spans="1:16" x14ac:dyDescent="0.25">
      <c r="A2076" s="528"/>
      <c r="B2076" s="531"/>
      <c r="C2076" s="110">
        <v>27</v>
      </c>
      <c r="D2076" s="66"/>
      <c r="E2076" s="12"/>
      <c r="F2076" s="12"/>
      <c r="G2076" s="12"/>
      <c r="H2076" s="12"/>
      <c r="I2076" s="12"/>
      <c r="J2076" s="12"/>
      <c r="K2076" s="12"/>
      <c r="L2076" s="12"/>
      <c r="M2076" s="12"/>
      <c r="N2076" s="12"/>
      <c r="O2076" s="12"/>
      <c r="P2076" s="55">
        <f t="shared" si="102"/>
        <v>0</v>
      </c>
    </row>
    <row r="2077" spans="1:16" x14ac:dyDescent="0.25">
      <c r="A2077" s="526">
        <v>563</v>
      </c>
      <c r="B2077" s="529" t="s">
        <v>2446</v>
      </c>
      <c r="C2077" s="110">
        <v>11</v>
      </c>
      <c r="D2077" s="66"/>
      <c r="E2077" s="12"/>
      <c r="F2077" s="12"/>
      <c r="G2077" s="12"/>
      <c r="H2077" s="12"/>
      <c r="I2077" s="12"/>
      <c r="J2077" s="12"/>
      <c r="K2077" s="12"/>
      <c r="L2077" s="12"/>
      <c r="M2077" s="12"/>
      <c r="N2077" s="12"/>
      <c r="O2077" s="12"/>
      <c r="P2077" s="55">
        <f t="shared" si="102"/>
        <v>0</v>
      </c>
    </row>
    <row r="2078" spans="1:16" x14ac:dyDescent="0.25">
      <c r="A2078" s="527"/>
      <c r="B2078" s="530"/>
      <c r="C2078" s="110">
        <v>12</v>
      </c>
      <c r="D2078" s="66"/>
      <c r="E2078" s="12"/>
      <c r="F2078" s="12"/>
      <c r="G2078" s="12"/>
      <c r="H2078" s="12"/>
      <c r="I2078" s="12"/>
      <c r="J2078" s="12"/>
      <c r="K2078" s="12"/>
      <c r="L2078" s="12"/>
      <c r="M2078" s="12"/>
      <c r="N2078" s="12"/>
      <c r="O2078" s="12"/>
      <c r="P2078" s="55">
        <f t="shared" si="102"/>
        <v>0</v>
      </c>
    </row>
    <row r="2079" spans="1:16" x14ac:dyDescent="0.25">
      <c r="A2079" s="527"/>
      <c r="B2079" s="530"/>
      <c r="C2079" s="110">
        <v>13</v>
      </c>
      <c r="D2079" s="66"/>
      <c r="E2079" s="12"/>
      <c r="F2079" s="12"/>
      <c r="G2079" s="12"/>
      <c r="H2079" s="12"/>
      <c r="I2079" s="12"/>
      <c r="J2079" s="12"/>
      <c r="K2079" s="12"/>
      <c r="L2079" s="12"/>
      <c r="M2079" s="12"/>
      <c r="N2079" s="12"/>
      <c r="O2079" s="12"/>
      <c r="P2079" s="55">
        <f t="shared" si="102"/>
        <v>0</v>
      </c>
    </row>
    <row r="2080" spans="1:16" x14ac:dyDescent="0.25">
      <c r="A2080" s="527"/>
      <c r="B2080" s="530"/>
      <c r="C2080" s="110">
        <v>14</v>
      </c>
      <c r="D2080" s="66"/>
      <c r="E2080" s="12"/>
      <c r="F2080" s="12"/>
      <c r="G2080" s="12"/>
      <c r="H2080" s="12"/>
      <c r="I2080" s="12"/>
      <c r="J2080" s="12"/>
      <c r="K2080" s="12"/>
      <c r="L2080" s="12"/>
      <c r="M2080" s="12"/>
      <c r="N2080" s="12"/>
      <c r="O2080" s="12"/>
      <c r="P2080" s="55">
        <f t="shared" si="102"/>
        <v>0</v>
      </c>
    </row>
    <row r="2081" spans="1:16" x14ac:dyDescent="0.25">
      <c r="A2081" s="527"/>
      <c r="B2081" s="530"/>
      <c r="C2081" s="110">
        <v>15</v>
      </c>
      <c r="D2081" s="66"/>
      <c r="E2081" s="12"/>
      <c r="F2081" s="12"/>
      <c r="G2081" s="12"/>
      <c r="H2081" s="12"/>
      <c r="I2081" s="12"/>
      <c r="J2081" s="12"/>
      <c r="K2081" s="12"/>
      <c r="L2081" s="12"/>
      <c r="M2081" s="12"/>
      <c r="N2081" s="12"/>
      <c r="O2081" s="12"/>
      <c r="P2081" s="55">
        <f t="shared" si="102"/>
        <v>0</v>
      </c>
    </row>
    <row r="2082" spans="1:16" x14ac:dyDescent="0.25">
      <c r="A2082" s="527"/>
      <c r="B2082" s="530"/>
      <c r="C2082" s="110">
        <v>16</v>
      </c>
      <c r="D2082" s="66"/>
      <c r="E2082" s="12"/>
      <c r="F2082" s="12"/>
      <c r="G2082" s="12"/>
      <c r="H2082" s="12"/>
      <c r="I2082" s="12"/>
      <c r="J2082" s="12"/>
      <c r="K2082" s="12"/>
      <c r="L2082" s="12"/>
      <c r="M2082" s="12"/>
      <c r="N2082" s="12"/>
      <c r="O2082" s="12"/>
      <c r="P2082" s="55">
        <f t="shared" si="102"/>
        <v>0</v>
      </c>
    </row>
    <row r="2083" spans="1:16" x14ac:dyDescent="0.25">
      <c r="A2083" s="527"/>
      <c r="B2083" s="530"/>
      <c r="C2083" s="110">
        <v>17</v>
      </c>
      <c r="D2083" s="66"/>
      <c r="E2083" s="12"/>
      <c r="F2083" s="12"/>
      <c r="G2083" s="12"/>
      <c r="H2083" s="12"/>
      <c r="I2083" s="12"/>
      <c r="J2083" s="12"/>
      <c r="K2083" s="12"/>
      <c r="L2083" s="12"/>
      <c r="M2083" s="12"/>
      <c r="N2083" s="12"/>
      <c r="O2083" s="12"/>
      <c r="P2083" s="55">
        <f t="shared" si="102"/>
        <v>0</v>
      </c>
    </row>
    <row r="2084" spans="1:16" x14ac:dyDescent="0.25">
      <c r="A2084" s="527"/>
      <c r="B2084" s="530"/>
      <c r="C2084" s="110">
        <v>25</v>
      </c>
      <c r="D2084" s="66"/>
      <c r="E2084" s="12"/>
      <c r="F2084" s="12"/>
      <c r="G2084" s="12"/>
      <c r="H2084" s="12"/>
      <c r="I2084" s="12"/>
      <c r="J2084" s="12"/>
      <c r="K2084" s="12"/>
      <c r="L2084" s="12"/>
      <c r="M2084" s="12"/>
      <c r="N2084" s="12"/>
      <c r="O2084" s="12"/>
      <c r="P2084" s="55">
        <f t="shared" si="102"/>
        <v>0</v>
      </c>
    </row>
    <row r="2085" spans="1:16" x14ac:dyDescent="0.25">
      <c r="A2085" s="527"/>
      <c r="B2085" s="530"/>
      <c r="C2085" s="110">
        <v>26</v>
      </c>
      <c r="D2085" s="66"/>
      <c r="E2085" s="12"/>
      <c r="F2085" s="12"/>
      <c r="G2085" s="12"/>
      <c r="H2085" s="12"/>
      <c r="I2085" s="12"/>
      <c r="J2085" s="12"/>
      <c r="K2085" s="12"/>
      <c r="L2085" s="12"/>
      <c r="M2085" s="12"/>
      <c r="N2085" s="12"/>
      <c r="O2085" s="12"/>
      <c r="P2085" s="55">
        <f t="shared" si="102"/>
        <v>0</v>
      </c>
    </row>
    <row r="2086" spans="1:16" x14ac:dyDescent="0.25">
      <c r="A2086" s="528"/>
      <c r="B2086" s="531"/>
      <c r="C2086" s="110">
        <v>27</v>
      </c>
      <c r="D2086" s="66"/>
      <c r="E2086" s="12"/>
      <c r="F2086" s="12"/>
      <c r="G2086" s="12"/>
      <c r="H2086" s="12"/>
      <c r="I2086" s="12"/>
      <c r="J2086" s="12"/>
      <c r="K2086" s="12"/>
      <c r="L2086" s="12"/>
      <c r="M2086" s="12"/>
      <c r="N2086" s="12"/>
      <c r="O2086" s="12"/>
      <c r="P2086" s="55">
        <f t="shared" si="102"/>
        <v>0</v>
      </c>
    </row>
    <row r="2087" spans="1:16" x14ac:dyDescent="0.25">
      <c r="A2087" s="526">
        <v>564</v>
      </c>
      <c r="B2087" s="529" t="s">
        <v>2447</v>
      </c>
      <c r="C2087" s="110">
        <v>11</v>
      </c>
      <c r="D2087" s="66"/>
      <c r="E2087" s="12"/>
      <c r="F2087" s="12"/>
      <c r="G2087" s="12"/>
      <c r="H2087" s="12"/>
      <c r="I2087" s="12"/>
      <c r="J2087" s="12"/>
      <c r="K2087" s="12"/>
      <c r="L2087" s="12"/>
      <c r="M2087" s="12"/>
      <c r="N2087" s="12"/>
      <c r="O2087" s="12"/>
      <c r="P2087" s="55">
        <f t="shared" si="102"/>
        <v>0</v>
      </c>
    </row>
    <row r="2088" spans="1:16" x14ac:dyDescent="0.25">
      <c r="A2088" s="527"/>
      <c r="B2088" s="530"/>
      <c r="C2088" s="110">
        <v>12</v>
      </c>
      <c r="D2088" s="66"/>
      <c r="E2088" s="12"/>
      <c r="F2088" s="12"/>
      <c r="G2088" s="12"/>
      <c r="H2088" s="12"/>
      <c r="I2088" s="12"/>
      <c r="J2088" s="12"/>
      <c r="K2088" s="12"/>
      <c r="L2088" s="12"/>
      <c r="M2088" s="12"/>
      <c r="N2088" s="12"/>
      <c r="O2088" s="12"/>
      <c r="P2088" s="55">
        <f t="shared" si="102"/>
        <v>0</v>
      </c>
    </row>
    <row r="2089" spans="1:16" x14ac:dyDescent="0.25">
      <c r="A2089" s="527"/>
      <c r="B2089" s="530"/>
      <c r="C2089" s="110">
        <v>13</v>
      </c>
      <c r="D2089" s="66"/>
      <c r="E2089" s="12"/>
      <c r="F2089" s="12"/>
      <c r="G2089" s="12"/>
      <c r="H2089" s="12"/>
      <c r="I2089" s="12"/>
      <c r="J2089" s="12"/>
      <c r="K2089" s="12"/>
      <c r="L2089" s="12"/>
      <c r="M2089" s="12"/>
      <c r="N2089" s="12"/>
      <c r="O2089" s="12"/>
      <c r="P2089" s="55">
        <f t="shared" si="102"/>
        <v>0</v>
      </c>
    </row>
    <row r="2090" spans="1:16" x14ac:dyDescent="0.25">
      <c r="A2090" s="527"/>
      <c r="B2090" s="530"/>
      <c r="C2090" s="110">
        <v>14</v>
      </c>
      <c r="D2090" s="66"/>
      <c r="E2090" s="12"/>
      <c r="F2090" s="12"/>
      <c r="G2090" s="12"/>
      <c r="H2090" s="12"/>
      <c r="I2090" s="12"/>
      <c r="J2090" s="12"/>
      <c r="K2090" s="12"/>
      <c r="L2090" s="12"/>
      <c r="M2090" s="12"/>
      <c r="N2090" s="12"/>
      <c r="O2090" s="12"/>
      <c r="P2090" s="55">
        <f t="shared" si="102"/>
        <v>0</v>
      </c>
    </row>
    <row r="2091" spans="1:16" x14ac:dyDescent="0.25">
      <c r="A2091" s="527"/>
      <c r="B2091" s="530"/>
      <c r="C2091" s="110">
        <v>15</v>
      </c>
      <c r="D2091" s="66"/>
      <c r="E2091" s="12"/>
      <c r="F2091" s="12"/>
      <c r="G2091" s="12"/>
      <c r="H2091" s="12"/>
      <c r="I2091" s="12"/>
      <c r="J2091" s="12"/>
      <c r="K2091" s="12"/>
      <c r="L2091" s="12"/>
      <c r="M2091" s="12"/>
      <c r="N2091" s="12"/>
      <c r="O2091" s="12"/>
      <c r="P2091" s="55">
        <f t="shared" si="102"/>
        <v>0</v>
      </c>
    </row>
    <row r="2092" spans="1:16" x14ac:dyDescent="0.25">
      <c r="A2092" s="527"/>
      <c r="B2092" s="530"/>
      <c r="C2092" s="110">
        <v>16</v>
      </c>
      <c r="D2092" s="66"/>
      <c r="E2092" s="12"/>
      <c r="F2092" s="12"/>
      <c r="G2092" s="12"/>
      <c r="H2092" s="12"/>
      <c r="I2092" s="12"/>
      <c r="J2092" s="12"/>
      <c r="K2092" s="12"/>
      <c r="L2092" s="12"/>
      <c r="M2092" s="12"/>
      <c r="N2092" s="12"/>
      <c r="O2092" s="12"/>
      <c r="P2092" s="55">
        <f t="shared" si="102"/>
        <v>0</v>
      </c>
    </row>
    <row r="2093" spans="1:16" x14ac:dyDescent="0.25">
      <c r="A2093" s="527"/>
      <c r="B2093" s="530"/>
      <c r="C2093" s="110">
        <v>17</v>
      </c>
      <c r="D2093" s="66"/>
      <c r="E2093" s="12"/>
      <c r="F2093" s="12"/>
      <c r="G2093" s="12"/>
      <c r="H2093" s="12"/>
      <c r="I2093" s="12"/>
      <c r="J2093" s="12"/>
      <c r="K2093" s="12"/>
      <c r="L2093" s="12"/>
      <c r="M2093" s="12"/>
      <c r="N2093" s="12"/>
      <c r="O2093" s="12"/>
      <c r="P2093" s="55">
        <f t="shared" si="102"/>
        <v>0</v>
      </c>
    </row>
    <row r="2094" spans="1:16" x14ac:dyDescent="0.25">
      <c r="A2094" s="527"/>
      <c r="B2094" s="530"/>
      <c r="C2094" s="110">
        <v>25</v>
      </c>
      <c r="D2094" s="66"/>
      <c r="E2094" s="12"/>
      <c r="F2094" s="12"/>
      <c r="G2094" s="12"/>
      <c r="H2094" s="12"/>
      <c r="I2094" s="12"/>
      <c r="J2094" s="12"/>
      <c r="K2094" s="12"/>
      <c r="L2094" s="12"/>
      <c r="M2094" s="12"/>
      <c r="N2094" s="12"/>
      <c r="O2094" s="12"/>
      <c r="P2094" s="55">
        <f t="shared" si="102"/>
        <v>0</v>
      </c>
    </row>
    <row r="2095" spans="1:16" x14ac:dyDescent="0.25">
      <c r="A2095" s="527"/>
      <c r="B2095" s="530"/>
      <c r="C2095" s="110">
        <v>26</v>
      </c>
      <c r="D2095" s="66"/>
      <c r="E2095" s="12"/>
      <c r="F2095" s="12"/>
      <c r="G2095" s="12"/>
      <c r="H2095" s="12"/>
      <c r="I2095" s="12"/>
      <c r="J2095" s="12"/>
      <c r="K2095" s="12"/>
      <c r="L2095" s="12"/>
      <c r="M2095" s="12"/>
      <c r="N2095" s="12"/>
      <c r="O2095" s="12"/>
      <c r="P2095" s="55">
        <f t="shared" si="102"/>
        <v>0</v>
      </c>
    </row>
    <row r="2096" spans="1:16" x14ac:dyDescent="0.25">
      <c r="A2096" s="528"/>
      <c r="B2096" s="531"/>
      <c r="C2096" s="110">
        <v>27</v>
      </c>
      <c r="D2096" s="66"/>
      <c r="E2096" s="12"/>
      <c r="F2096" s="12"/>
      <c r="G2096" s="12"/>
      <c r="H2096" s="12"/>
      <c r="I2096" s="12"/>
      <c r="J2096" s="12"/>
      <c r="K2096" s="12"/>
      <c r="L2096" s="12"/>
      <c r="M2096" s="12"/>
      <c r="N2096" s="12"/>
      <c r="O2096" s="12"/>
      <c r="P2096" s="55">
        <f t="shared" si="102"/>
        <v>0</v>
      </c>
    </row>
    <row r="2097" spans="1:16" x14ac:dyDescent="0.25">
      <c r="A2097" s="526">
        <v>565</v>
      </c>
      <c r="B2097" s="529" t="s">
        <v>2448</v>
      </c>
      <c r="C2097" s="110">
        <v>11</v>
      </c>
      <c r="D2097" s="66"/>
      <c r="E2097" s="12"/>
      <c r="F2097" s="12"/>
      <c r="G2097" s="12"/>
      <c r="H2097" s="12"/>
      <c r="I2097" s="12"/>
      <c r="J2097" s="12"/>
      <c r="K2097" s="12"/>
      <c r="L2097" s="12"/>
      <c r="M2097" s="12"/>
      <c r="N2097" s="12"/>
      <c r="O2097" s="12"/>
      <c r="P2097" s="55">
        <f t="shared" si="102"/>
        <v>0</v>
      </c>
    </row>
    <row r="2098" spans="1:16" x14ac:dyDescent="0.25">
      <c r="A2098" s="527"/>
      <c r="B2098" s="530"/>
      <c r="C2098" s="110">
        <v>12</v>
      </c>
      <c r="D2098" s="66"/>
      <c r="E2098" s="12"/>
      <c r="F2098" s="12"/>
      <c r="G2098" s="12"/>
      <c r="H2098" s="12"/>
      <c r="I2098" s="12"/>
      <c r="J2098" s="12"/>
      <c r="K2098" s="12"/>
      <c r="L2098" s="12"/>
      <c r="M2098" s="12"/>
      <c r="N2098" s="12"/>
      <c r="O2098" s="12"/>
      <c r="P2098" s="55">
        <f t="shared" si="102"/>
        <v>0</v>
      </c>
    </row>
    <row r="2099" spans="1:16" x14ac:dyDescent="0.25">
      <c r="A2099" s="527"/>
      <c r="B2099" s="530"/>
      <c r="C2099" s="110">
        <v>13</v>
      </c>
      <c r="D2099" s="66"/>
      <c r="E2099" s="12"/>
      <c r="F2099" s="12"/>
      <c r="G2099" s="12"/>
      <c r="H2099" s="12"/>
      <c r="I2099" s="12"/>
      <c r="J2099" s="12"/>
      <c r="K2099" s="12"/>
      <c r="L2099" s="12"/>
      <c r="M2099" s="12"/>
      <c r="N2099" s="12"/>
      <c r="O2099" s="12"/>
      <c r="P2099" s="55">
        <f t="shared" si="102"/>
        <v>0</v>
      </c>
    </row>
    <row r="2100" spans="1:16" x14ac:dyDescent="0.25">
      <c r="A2100" s="527"/>
      <c r="B2100" s="530"/>
      <c r="C2100" s="110">
        <v>14</v>
      </c>
      <c r="D2100" s="66"/>
      <c r="E2100" s="12"/>
      <c r="F2100" s="12"/>
      <c r="G2100" s="12"/>
      <c r="H2100" s="12"/>
      <c r="I2100" s="12"/>
      <c r="J2100" s="12"/>
      <c r="K2100" s="12"/>
      <c r="L2100" s="12"/>
      <c r="M2100" s="12"/>
      <c r="N2100" s="12"/>
      <c r="O2100" s="12"/>
      <c r="P2100" s="55">
        <f t="shared" si="102"/>
        <v>0</v>
      </c>
    </row>
    <row r="2101" spans="1:16" x14ac:dyDescent="0.25">
      <c r="A2101" s="527"/>
      <c r="B2101" s="530"/>
      <c r="C2101" s="110">
        <v>15</v>
      </c>
      <c r="D2101" s="66"/>
      <c r="E2101" s="12"/>
      <c r="F2101" s="12"/>
      <c r="G2101" s="12"/>
      <c r="H2101" s="12"/>
      <c r="I2101" s="12"/>
      <c r="J2101" s="12"/>
      <c r="K2101" s="12"/>
      <c r="L2101" s="12"/>
      <c r="M2101" s="12"/>
      <c r="N2101" s="12"/>
      <c r="O2101" s="12"/>
      <c r="P2101" s="55">
        <f t="shared" si="102"/>
        <v>0</v>
      </c>
    </row>
    <row r="2102" spans="1:16" x14ac:dyDescent="0.25">
      <c r="A2102" s="527"/>
      <c r="B2102" s="530"/>
      <c r="C2102" s="110">
        <v>16</v>
      </c>
      <c r="D2102" s="66"/>
      <c r="E2102" s="12"/>
      <c r="F2102" s="12"/>
      <c r="G2102" s="12"/>
      <c r="H2102" s="12"/>
      <c r="I2102" s="12"/>
      <c r="J2102" s="12"/>
      <c r="K2102" s="12"/>
      <c r="L2102" s="12"/>
      <c r="M2102" s="12"/>
      <c r="N2102" s="12"/>
      <c r="O2102" s="12"/>
      <c r="P2102" s="55">
        <f t="shared" si="102"/>
        <v>0</v>
      </c>
    </row>
    <row r="2103" spans="1:16" x14ac:dyDescent="0.25">
      <c r="A2103" s="527"/>
      <c r="B2103" s="530"/>
      <c r="C2103" s="110">
        <v>17</v>
      </c>
      <c r="D2103" s="66"/>
      <c r="E2103" s="12"/>
      <c r="F2103" s="12"/>
      <c r="G2103" s="12"/>
      <c r="H2103" s="12"/>
      <c r="I2103" s="12"/>
      <c r="J2103" s="12"/>
      <c r="K2103" s="12"/>
      <c r="L2103" s="12"/>
      <c r="M2103" s="12"/>
      <c r="N2103" s="12"/>
      <c r="O2103" s="12"/>
      <c r="P2103" s="55">
        <f t="shared" si="102"/>
        <v>0</v>
      </c>
    </row>
    <row r="2104" spans="1:16" x14ac:dyDescent="0.25">
      <c r="A2104" s="527"/>
      <c r="B2104" s="530"/>
      <c r="C2104" s="110">
        <v>25</v>
      </c>
      <c r="D2104" s="66"/>
      <c r="E2104" s="12"/>
      <c r="F2104" s="12"/>
      <c r="G2104" s="12"/>
      <c r="H2104" s="12"/>
      <c r="I2104" s="12"/>
      <c r="J2104" s="12"/>
      <c r="K2104" s="12"/>
      <c r="L2104" s="12"/>
      <c r="M2104" s="12"/>
      <c r="N2104" s="12"/>
      <c r="O2104" s="12"/>
      <c r="P2104" s="55">
        <f t="shared" si="102"/>
        <v>0</v>
      </c>
    </row>
    <row r="2105" spans="1:16" x14ac:dyDescent="0.25">
      <c r="A2105" s="527"/>
      <c r="B2105" s="530"/>
      <c r="C2105" s="110">
        <v>26</v>
      </c>
      <c r="D2105" s="66"/>
      <c r="E2105" s="12"/>
      <c r="F2105" s="12"/>
      <c r="G2105" s="12"/>
      <c r="H2105" s="12"/>
      <c r="I2105" s="12"/>
      <c r="J2105" s="12"/>
      <c r="K2105" s="12"/>
      <c r="L2105" s="12"/>
      <c r="M2105" s="12"/>
      <c r="N2105" s="12"/>
      <c r="O2105" s="12"/>
      <c r="P2105" s="55">
        <f t="shared" si="102"/>
        <v>0</v>
      </c>
    </row>
    <row r="2106" spans="1:16" x14ac:dyDescent="0.25">
      <c r="A2106" s="528"/>
      <c r="B2106" s="531"/>
      <c r="C2106" s="110">
        <v>27</v>
      </c>
      <c r="D2106" s="66"/>
      <c r="E2106" s="12"/>
      <c r="F2106" s="12"/>
      <c r="G2106" s="12"/>
      <c r="H2106" s="12"/>
      <c r="I2106" s="12"/>
      <c r="J2106" s="12"/>
      <c r="K2106" s="12"/>
      <c r="L2106" s="12"/>
      <c r="M2106" s="12"/>
      <c r="N2106" s="12"/>
      <c r="O2106" s="12"/>
      <c r="P2106" s="55">
        <f t="shared" si="102"/>
        <v>0</v>
      </c>
    </row>
    <row r="2107" spans="1:16" x14ac:dyDescent="0.25">
      <c r="A2107" s="526">
        <v>566</v>
      </c>
      <c r="B2107" s="529" t="s">
        <v>2449</v>
      </c>
      <c r="C2107" s="110">
        <v>11</v>
      </c>
      <c r="D2107" s="66"/>
      <c r="E2107" s="12"/>
      <c r="F2107" s="12"/>
      <c r="G2107" s="12"/>
      <c r="H2107" s="12"/>
      <c r="I2107" s="12"/>
      <c r="J2107" s="12"/>
      <c r="K2107" s="12"/>
      <c r="L2107" s="12"/>
      <c r="M2107" s="12"/>
      <c r="N2107" s="12"/>
      <c r="O2107" s="12"/>
      <c r="P2107" s="55">
        <f t="shared" si="102"/>
        <v>0</v>
      </c>
    </row>
    <row r="2108" spans="1:16" x14ac:dyDescent="0.25">
      <c r="A2108" s="527"/>
      <c r="B2108" s="530"/>
      <c r="C2108" s="110">
        <v>12</v>
      </c>
      <c r="D2108" s="66"/>
      <c r="E2108" s="12"/>
      <c r="F2108" s="12"/>
      <c r="G2108" s="12"/>
      <c r="H2108" s="12"/>
      <c r="I2108" s="12"/>
      <c r="J2108" s="12"/>
      <c r="K2108" s="12"/>
      <c r="L2108" s="12"/>
      <c r="M2108" s="12"/>
      <c r="N2108" s="12"/>
      <c r="O2108" s="12"/>
      <c r="P2108" s="55">
        <f t="shared" si="102"/>
        <v>0</v>
      </c>
    </row>
    <row r="2109" spans="1:16" x14ac:dyDescent="0.25">
      <c r="A2109" s="527"/>
      <c r="B2109" s="530"/>
      <c r="C2109" s="110">
        <v>13</v>
      </c>
      <c r="D2109" s="66"/>
      <c r="E2109" s="12"/>
      <c r="F2109" s="12"/>
      <c r="G2109" s="12"/>
      <c r="H2109" s="12"/>
      <c r="I2109" s="12"/>
      <c r="J2109" s="12"/>
      <c r="K2109" s="12"/>
      <c r="L2109" s="12"/>
      <c r="M2109" s="12"/>
      <c r="N2109" s="12"/>
      <c r="O2109" s="12"/>
      <c r="P2109" s="55">
        <f t="shared" si="102"/>
        <v>0</v>
      </c>
    </row>
    <row r="2110" spans="1:16" x14ac:dyDescent="0.25">
      <c r="A2110" s="527"/>
      <c r="B2110" s="530"/>
      <c r="C2110" s="110">
        <v>14</v>
      </c>
      <c r="D2110" s="66"/>
      <c r="E2110" s="12"/>
      <c r="F2110" s="12"/>
      <c r="G2110" s="12"/>
      <c r="H2110" s="12"/>
      <c r="I2110" s="12"/>
      <c r="J2110" s="12"/>
      <c r="K2110" s="12"/>
      <c r="L2110" s="12"/>
      <c r="M2110" s="12"/>
      <c r="N2110" s="12"/>
      <c r="O2110" s="12"/>
      <c r="P2110" s="55">
        <f t="shared" si="102"/>
        <v>0</v>
      </c>
    </row>
    <row r="2111" spans="1:16" x14ac:dyDescent="0.25">
      <c r="A2111" s="527"/>
      <c r="B2111" s="530"/>
      <c r="C2111" s="110">
        <v>15</v>
      </c>
      <c r="D2111" s="66"/>
      <c r="E2111" s="12"/>
      <c r="F2111" s="12"/>
      <c r="G2111" s="12"/>
      <c r="H2111" s="12"/>
      <c r="I2111" s="12"/>
      <c r="J2111" s="12"/>
      <c r="K2111" s="12"/>
      <c r="L2111" s="12"/>
      <c r="M2111" s="12"/>
      <c r="N2111" s="12"/>
      <c r="O2111" s="12"/>
      <c r="P2111" s="55">
        <f t="shared" si="102"/>
        <v>0</v>
      </c>
    </row>
    <row r="2112" spans="1:16" x14ac:dyDescent="0.25">
      <c r="A2112" s="527"/>
      <c r="B2112" s="530"/>
      <c r="C2112" s="110">
        <v>16</v>
      </c>
      <c r="D2112" s="66"/>
      <c r="E2112" s="12"/>
      <c r="F2112" s="12"/>
      <c r="G2112" s="12"/>
      <c r="H2112" s="12"/>
      <c r="I2112" s="12"/>
      <c r="J2112" s="12"/>
      <c r="K2112" s="12"/>
      <c r="L2112" s="12"/>
      <c r="M2112" s="12"/>
      <c r="N2112" s="12"/>
      <c r="O2112" s="12"/>
      <c r="P2112" s="55">
        <f t="shared" si="102"/>
        <v>0</v>
      </c>
    </row>
    <row r="2113" spans="1:16" x14ac:dyDescent="0.25">
      <c r="A2113" s="527"/>
      <c r="B2113" s="530"/>
      <c r="C2113" s="110">
        <v>17</v>
      </c>
      <c r="D2113" s="66"/>
      <c r="E2113" s="12"/>
      <c r="F2113" s="12"/>
      <c r="G2113" s="12"/>
      <c r="H2113" s="12"/>
      <c r="I2113" s="12"/>
      <c r="J2113" s="12"/>
      <c r="K2113" s="12"/>
      <c r="L2113" s="12"/>
      <c r="M2113" s="12"/>
      <c r="N2113" s="12"/>
      <c r="O2113" s="12"/>
      <c r="P2113" s="55">
        <f t="shared" si="102"/>
        <v>0</v>
      </c>
    </row>
    <row r="2114" spans="1:16" x14ac:dyDescent="0.25">
      <c r="A2114" s="527"/>
      <c r="B2114" s="530"/>
      <c r="C2114" s="110">
        <v>25</v>
      </c>
      <c r="D2114" s="66"/>
      <c r="E2114" s="12"/>
      <c r="F2114" s="12"/>
      <c r="G2114" s="12"/>
      <c r="H2114" s="12"/>
      <c r="I2114" s="12"/>
      <c r="J2114" s="12"/>
      <c r="K2114" s="12"/>
      <c r="L2114" s="12"/>
      <c r="M2114" s="12"/>
      <c r="N2114" s="12"/>
      <c r="O2114" s="12"/>
      <c r="P2114" s="55">
        <f t="shared" si="102"/>
        <v>0</v>
      </c>
    </row>
    <row r="2115" spans="1:16" x14ac:dyDescent="0.25">
      <c r="A2115" s="527"/>
      <c r="B2115" s="530"/>
      <c r="C2115" s="110">
        <v>26</v>
      </c>
      <c r="D2115" s="66"/>
      <c r="E2115" s="12"/>
      <c r="F2115" s="12"/>
      <c r="G2115" s="12"/>
      <c r="H2115" s="12"/>
      <c r="I2115" s="12"/>
      <c r="J2115" s="12"/>
      <c r="K2115" s="12"/>
      <c r="L2115" s="12"/>
      <c r="M2115" s="12"/>
      <c r="N2115" s="12"/>
      <c r="O2115" s="12"/>
      <c r="P2115" s="55">
        <f t="shared" si="102"/>
        <v>0</v>
      </c>
    </row>
    <row r="2116" spans="1:16" x14ac:dyDescent="0.25">
      <c r="A2116" s="528"/>
      <c r="B2116" s="531"/>
      <c r="C2116" s="110">
        <v>27</v>
      </c>
      <c r="D2116" s="66"/>
      <c r="E2116" s="12"/>
      <c r="F2116" s="12"/>
      <c r="G2116" s="12"/>
      <c r="H2116" s="12"/>
      <c r="I2116" s="12"/>
      <c r="J2116" s="12"/>
      <c r="K2116" s="12"/>
      <c r="L2116" s="12"/>
      <c r="M2116" s="12"/>
      <c r="N2116" s="12"/>
      <c r="O2116" s="12"/>
      <c r="P2116" s="55">
        <f t="shared" si="102"/>
        <v>0</v>
      </c>
    </row>
    <row r="2117" spans="1:16" x14ac:dyDescent="0.25">
      <c r="A2117" s="526">
        <v>567</v>
      </c>
      <c r="B2117" s="529" t="s">
        <v>2450</v>
      </c>
      <c r="C2117" s="110">
        <v>11</v>
      </c>
      <c r="D2117" s="66"/>
      <c r="E2117" s="12"/>
      <c r="F2117" s="12"/>
      <c r="G2117" s="12"/>
      <c r="H2117" s="12"/>
      <c r="I2117" s="12"/>
      <c r="J2117" s="12"/>
      <c r="K2117" s="12"/>
      <c r="L2117" s="12"/>
      <c r="M2117" s="12"/>
      <c r="N2117" s="12"/>
      <c r="O2117" s="12"/>
      <c r="P2117" s="55">
        <f t="shared" si="102"/>
        <v>0</v>
      </c>
    </row>
    <row r="2118" spans="1:16" x14ac:dyDescent="0.25">
      <c r="A2118" s="527"/>
      <c r="B2118" s="530"/>
      <c r="C2118" s="110">
        <v>12</v>
      </c>
      <c r="D2118" s="66"/>
      <c r="E2118" s="12"/>
      <c r="F2118" s="12"/>
      <c r="G2118" s="12"/>
      <c r="H2118" s="12"/>
      <c r="I2118" s="12"/>
      <c r="J2118" s="12"/>
      <c r="K2118" s="12"/>
      <c r="L2118" s="12"/>
      <c r="M2118" s="12"/>
      <c r="N2118" s="12"/>
      <c r="O2118" s="12"/>
      <c r="P2118" s="55">
        <f t="shared" si="102"/>
        <v>0</v>
      </c>
    </row>
    <row r="2119" spans="1:16" x14ac:dyDescent="0.25">
      <c r="A2119" s="527"/>
      <c r="B2119" s="530"/>
      <c r="C2119" s="110">
        <v>13</v>
      </c>
      <c r="D2119" s="66"/>
      <c r="E2119" s="12"/>
      <c r="F2119" s="12"/>
      <c r="G2119" s="12"/>
      <c r="H2119" s="12"/>
      <c r="I2119" s="12"/>
      <c r="J2119" s="12"/>
      <c r="K2119" s="12"/>
      <c r="L2119" s="12"/>
      <c r="M2119" s="12"/>
      <c r="N2119" s="12"/>
      <c r="O2119" s="12"/>
      <c r="P2119" s="55">
        <f t="shared" si="102"/>
        <v>0</v>
      </c>
    </row>
    <row r="2120" spans="1:16" x14ac:dyDescent="0.25">
      <c r="A2120" s="527"/>
      <c r="B2120" s="530"/>
      <c r="C2120" s="110">
        <v>14</v>
      </c>
      <c r="D2120" s="66"/>
      <c r="E2120" s="12"/>
      <c r="F2120" s="12"/>
      <c r="G2120" s="12"/>
      <c r="H2120" s="12"/>
      <c r="I2120" s="12"/>
      <c r="J2120" s="12"/>
      <c r="K2120" s="12"/>
      <c r="L2120" s="12"/>
      <c r="M2120" s="12"/>
      <c r="N2120" s="12"/>
      <c r="O2120" s="12"/>
      <c r="P2120" s="55">
        <f t="shared" si="102"/>
        <v>0</v>
      </c>
    </row>
    <row r="2121" spans="1:16" x14ac:dyDescent="0.25">
      <c r="A2121" s="527"/>
      <c r="B2121" s="530"/>
      <c r="C2121" s="110">
        <v>15</v>
      </c>
      <c r="D2121" s="66"/>
      <c r="E2121" s="12"/>
      <c r="F2121" s="12">
        <v>50000</v>
      </c>
      <c r="G2121" s="12"/>
      <c r="H2121" s="12"/>
      <c r="I2121" s="12"/>
      <c r="J2121" s="12"/>
      <c r="K2121" s="12"/>
      <c r="L2121" s="12"/>
      <c r="M2121" s="12"/>
      <c r="N2121" s="12"/>
      <c r="O2121" s="12"/>
      <c r="P2121" s="55">
        <f t="shared" si="102"/>
        <v>50000</v>
      </c>
    </row>
    <row r="2122" spans="1:16" x14ac:dyDescent="0.25">
      <c r="A2122" s="527"/>
      <c r="B2122" s="530"/>
      <c r="C2122" s="110">
        <v>16</v>
      </c>
      <c r="D2122" s="66"/>
      <c r="E2122" s="12"/>
      <c r="F2122" s="12"/>
      <c r="G2122" s="12"/>
      <c r="H2122" s="12"/>
      <c r="I2122" s="12"/>
      <c r="J2122" s="12"/>
      <c r="K2122" s="12"/>
      <c r="L2122" s="12"/>
      <c r="M2122" s="12"/>
      <c r="N2122" s="12"/>
      <c r="O2122" s="12"/>
      <c r="P2122" s="55">
        <f t="shared" si="102"/>
        <v>0</v>
      </c>
    </row>
    <row r="2123" spans="1:16" x14ac:dyDescent="0.25">
      <c r="A2123" s="527"/>
      <c r="B2123" s="530"/>
      <c r="C2123" s="110">
        <v>17</v>
      </c>
      <c r="D2123" s="66"/>
      <c r="E2123" s="12"/>
      <c r="F2123" s="12"/>
      <c r="G2123" s="12"/>
      <c r="H2123" s="12"/>
      <c r="I2123" s="12"/>
      <c r="J2123" s="12"/>
      <c r="K2123" s="12"/>
      <c r="L2123" s="12"/>
      <c r="M2123" s="12"/>
      <c r="N2123" s="12"/>
      <c r="O2123" s="12"/>
      <c r="P2123" s="55">
        <f t="shared" si="102"/>
        <v>0</v>
      </c>
    </row>
    <row r="2124" spans="1:16" x14ac:dyDescent="0.25">
      <c r="A2124" s="527"/>
      <c r="B2124" s="530"/>
      <c r="C2124" s="110">
        <v>25</v>
      </c>
      <c r="D2124" s="66"/>
      <c r="E2124" s="12"/>
      <c r="F2124" s="12"/>
      <c r="G2124" s="12"/>
      <c r="H2124" s="12"/>
      <c r="I2124" s="12"/>
      <c r="J2124" s="12"/>
      <c r="K2124" s="12"/>
      <c r="L2124" s="12"/>
      <c r="M2124" s="12"/>
      <c r="N2124" s="12"/>
      <c r="O2124" s="12"/>
      <c r="P2124" s="55">
        <f t="shared" si="102"/>
        <v>0</v>
      </c>
    </row>
    <row r="2125" spans="1:16" x14ac:dyDescent="0.25">
      <c r="A2125" s="527"/>
      <c r="B2125" s="530"/>
      <c r="C2125" s="110">
        <v>26</v>
      </c>
      <c r="D2125" s="66"/>
      <c r="E2125" s="12"/>
      <c r="F2125" s="12"/>
      <c r="G2125" s="12"/>
      <c r="H2125" s="12"/>
      <c r="I2125" s="12"/>
      <c r="J2125" s="12"/>
      <c r="K2125" s="12"/>
      <c r="L2125" s="12"/>
      <c r="M2125" s="12"/>
      <c r="N2125" s="12"/>
      <c r="O2125" s="12"/>
      <c r="P2125" s="55">
        <f t="shared" si="102"/>
        <v>0</v>
      </c>
    </row>
    <row r="2126" spans="1:16" x14ac:dyDescent="0.25">
      <c r="A2126" s="528"/>
      <c r="B2126" s="531"/>
      <c r="C2126" s="110">
        <v>27</v>
      </c>
      <c r="D2126" s="66"/>
      <c r="E2126" s="12"/>
      <c r="F2126" s="12"/>
      <c r="G2126" s="12"/>
      <c r="H2126" s="12"/>
      <c r="I2126" s="12"/>
      <c r="J2126" s="12"/>
      <c r="K2126" s="12"/>
      <c r="L2126" s="12"/>
      <c r="M2126" s="12"/>
      <c r="N2126" s="12"/>
      <c r="O2126" s="12"/>
      <c r="P2126" s="55">
        <f t="shared" si="102"/>
        <v>0</v>
      </c>
    </row>
    <row r="2127" spans="1:16" x14ac:dyDescent="0.25">
      <c r="A2127" s="526">
        <v>569</v>
      </c>
      <c r="B2127" s="529" t="s">
        <v>2451</v>
      </c>
      <c r="C2127" s="110">
        <v>11</v>
      </c>
      <c r="D2127" s="66"/>
      <c r="E2127" s="12"/>
      <c r="F2127" s="12"/>
      <c r="G2127" s="12"/>
      <c r="H2127" s="12"/>
      <c r="I2127" s="12"/>
      <c r="J2127" s="12"/>
      <c r="K2127" s="12"/>
      <c r="L2127" s="12"/>
      <c r="M2127" s="12"/>
      <c r="N2127" s="12"/>
      <c r="O2127" s="12"/>
      <c r="P2127" s="55">
        <f t="shared" si="102"/>
        <v>0</v>
      </c>
    </row>
    <row r="2128" spans="1:16" x14ac:dyDescent="0.25">
      <c r="A2128" s="527"/>
      <c r="B2128" s="530"/>
      <c r="C2128" s="110">
        <v>12</v>
      </c>
      <c r="D2128" s="66"/>
      <c r="E2128" s="12"/>
      <c r="F2128" s="12"/>
      <c r="G2128" s="12"/>
      <c r="H2128" s="12"/>
      <c r="I2128" s="12"/>
      <c r="J2128" s="12"/>
      <c r="K2128" s="12"/>
      <c r="L2128" s="12"/>
      <c r="M2128" s="12"/>
      <c r="N2128" s="12"/>
      <c r="O2128" s="12"/>
      <c r="P2128" s="55">
        <f t="shared" si="102"/>
        <v>0</v>
      </c>
    </row>
    <row r="2129" spans="1:16" x14ac:dyDescent="0.25">
      <c r="A2129" s="527"/>
      <c r="B2129" s="530"/>
      <c r="C2129" s="110">
        <v>13</v>
      </c>
      <c r="D2129" s="66"/>
      <c r="E2129" s="12"/>
      <c r="F2129" s="12"/>
      <c r="G2129" s="12"/>
      <c r="H2129" s="12"/>
      <c r="I2129" s="12"/>
      <c r="J2129" s="12"/>
      <c r="K2129" s="12"/>
      <c r="L2129" s="12"/>
      <c r="M2129" s="12"/>
      <c r="N2129" s="12"/>
      <c r="O2129" s="12"/>
      <c r="P2129" s="55">
        <f t="shared" si="102"/>
        <v>0</v>
      </c>
    </row>
    <row r="2130" spans="1:16" x14ac:dyDescent="0.25">
      <c r="A2130" s="527"/>
      <c r="B2130" s="530"/>
      <c r="C2130" s="110">
        <v>14</v>
      </c>
      <c r="D2130" s="66"/>
      <c r="E2130" s="12"/>
      <c r="F2130" s="12"/>
      <c r="G2130" s="12"/>
      <c r="H2130" s="12"/>
      <c r="I2130" s="12"/>
      <c r="J2130" s="12"/>
      <c r="K2130" s="12"/>
      <c r="L2130" s="12"/>
      <c r="M2130" s="12"/>
      <c r="N2130" s="12"/>
      <c r="O2130" s="12"/>
      <c r="P2130" s="55">
        <f t="shared" si="102"/>
        <v>0</v>
      </c>
    </row>
    <row r="2131" spans="1:16" x14ac:dyDescent="0.25">
      <c r="A2131" s="527"/>
      <c r="B2131" s="530"/>
      <c r="C2131" s="110">
        <v>15</v>
      </c>
      <c r="D2131" s="66"/>
      <c r="E2131" s="12"/>
      <c r="F2131" s="12"/>
      <c r="G2131" s="12"/>
      <c r="H2131" s="12"/>
      <c r="I2131" s="12"/>
      <c r="J2131" s="12"/>
      <c r="K2131" s="12"/>
      <c r="L2131" s="12"/>
      <c r="M2131" s="12"/>
      <c r="N2131" s="12"/>
      <c r="O2131" s="12"/>
      <c r="P2131" s="55">
        <f t="shared" si="102"/>
        <v>0</v>
      </c>
    </row>
    <row r="2132" spans="1:16" x14ac:dyDescent="0.25">
      <c r="A2132" s="527"/>
      <c r="B2132" s="530"/>
      <c r="C2132" s="110">
        <v>16</v>
      </c>
      <c r="D2132" s="66"/>
      <c r="E2132" s="12"/>
      <c r="F2132" s="12"/>
      <c r="G2132" s="12"/>
      <c r="H2132" s="12"/>
      <c r="I2132" s="12"/>
      <c r="J2132" s="12"/>
      <c r="K2132" s="12"/>
      <c r="L2132" s="12"/>
      <c r="M2132" s="12"/>
      <c r="N2132" s="12"/>
      <c r="O2132" s="12"/>
      <c r="P2132" s="55">
        <f t="shared" si="102"/>
        <v>0</v>
      </c>
    </row>
    <row r="2133" spans="1:16" x14ac:dyDescent="0.25">
      <c r="A2133" s="527"/>
      <c r="B2133" s="530"/>
      <c r="C2133" s="110">
        <v>17</v>
      </c>
      <c r="D2133" s="66"/>
      <c r="E2133" s="12"/>
      <c r="F2133" s="12"/>
      <c r="G2133" s="12"/>
      <c r="H2133" s="12"/>
      <c r="I2133" s="12"/>
      <c r="J2133" s="12"/>
      <c r="K2133" s="12"/>
      <c r="L2133" s="12"/>
      <c r="M2133" s="12"/>
      <c r="N2133" s="12"/>
      <c r="O2133" s="12"/>
      <c r="P2133" s="55">
        <f t="shared" si="102"/>
        <v>0</v>
      </c>
    </row>
    <row r="2134" spans="1:16" x14ac:dyDescent="0.25">
      <c r="A2134" s="527"/>
      <c r="B2134" s="530"/>
      <c r="C2134" s="110">
        <v>25</v>
      </c>
      <c r="D2134" s="66"/>
      <c r="E2134" s="12"/>
      <c r="F2134" s="12"/>
      <c r="G2134" s="12"/>
      <c r="H2134" s="12"/>
      <c r="I2134" s="12"/>
      <c r="J2134" s="12"/>
      <c r="K2134" s="12"/>
      <c r="L2134" s="12"/>
      <c r="M2134" s="12"/>
      <c r="N2134" s="12"/>
      <c r="O2134" s="12"/>
      <c r="P2134" s="55">
        <f t="shared" si="102"/>
        <v>0</v>
      </c>
    </row>
    <row r="2135" spans="1:16" x14ac:dyDescent="0.25">
      <c r="A2135" s="527"/>
      <c r="B2135" s="530"/>
      <c r="C2135" s="110">
        <v>26</v>
      </c>
      <c r="D2135" s="66"/>
      <c r="E2135" s="12"/>
      <c r="F2135" s="12"/>
      <c r="G2135" s="12"/>
      <c r="H2135" s="12"/>
      <c r="I2135" s="12"/>
      <c r="J2135" s="12"/>
      <c r="K2135" s="12"/>
      <c r="L2135" s="12"/>
      <c r="M2135" s="12"/>
      <c r="N2135" s="12"/>
      <c r="O2135" s="12"/>
      <c r="P2135" s="55">
        <f t="shared" si="102"/>
        <v>0</v>
      </c>
    </row>
    <row r="2136" spans="1:16" x14ac:dyDescent="0.25">
      <c r="A2136" s="528"/>
      <c r="B2136" s="531"/>
      <c r="C2136" s="110">
        <v>27</v>
      </c>
      <c r="D2136" s="66"/>
      <c r="E2136" s="12"/>
      <c r="F2136" s="12"/>
      <c r="G2136" s="12"/>
      <c r="H2136" s="12"/>
      <c r="I2136" s="12"/>
      <c r="J2136" s="12"/>
      <c r="K2136" s="12"/>
      <c r="L2136" s="12"/>
      <c r="M2136" s="12"/>
      <c r="N2136" s="12"/>
      <c r="O2136" s="12"/>
      <c r="P2136" s="55">
        <f t="shared" si="102"/>
        <v>0</v>
      </c>
    </row>
    <row r="2137" spans="1:16" x14ac:dyDescent="0.25">
      <c r="A2137" s="74">
        <v>5700</v>
      </c>
      <c r="B2137" s="534" t="s">
        <v>2452</v>
      </c>
      <c r="C2137" s="535"/>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x14ac:dyDescent="0.25">
      <c r="A2138" s="526">
        <v>571</v>
      </c>
      <c r="B2138" s="529" t="s">
        <v>2453</v>
      </c>
      <c r="C2138" s="110">
        <v>11</v>
      </c>
      <c r="D2138" s="66"/>
      <c r="E2138" s="12"/>
      <c r="F2138" s="12"/>
      <c r="G2138" s="12"/>
      <c r="H2138" s="12"/>
      <c r="I2138" s="12"/>
      <c r="J2138" s="12"/>
      <c r="K2138" s="12"/>
      <c r="L2138" s="12"/>
      <c r="M2138" s="12"/>
      <c r="N2138" s="12"/>
      <c r="O2138" s="12"/>
      <c r="P2138" s="55">
        <f t="shared" ref="P2138:P2218" si="104">SUM(D2138:O2138)</f>
        <v>0</v>
      </c>
    </row>
    <row r="2139" spans="1:16" x14ac:dyDescent="0.25">
      <c r="A2139" s="527"/>
      <c r="B2139" s="530"/>
      <c r="C2139" s="110">
        <v>12</v>
      </c>
      <c r="D2139" s="66"/>
      <c r="E2139" s="12"/>
      <c r="F2139" s="12"/>
      <c r="G2139" s="12"/>
      <c r="H2139" s="12"/>
      <c r="I2139" s="12"/>
      <c r="J2139" s="12"/>
      <c r="K2139" s="12"/>
      <c r="L2139" s="12"/>
      <c r="M2139" s="12"/>
      <c r="N2139" s="12"/>
      <c r="O2139" s="12"/>
      <c r="P2139" s="55">
        <f t="shared" si="104"/>
        <v>0</v>
      </c>
    </row>
    <row r="2140" spans="1:16" x14ac:dyDescent="0.25">
      <c r="A2140" s="527"/>
      <c r="B2140" s="530"/>
      <c r="C2140" s="110">
        <v>13</v>
      </c>
      <c r="D2140" s="66"/>
      <c r="E2140" s="12"/>
      <c r="F2140" s="12"/>
      <c r="G2140" s="12"/>
      <c r="H2140" s="12"/>
      <c r="I2140" s="12"/>
      <c r="J2140" s="12"/>
      <c r="K2140" s="12"/>
      <c r="L2140" s="12"/>
      <c r="M2140" s="12"/>
      <c r="N2140" s="12"/>
      <c r="O2140" s="12"/>
      <c r="P2140" s="55">
        <f t="shared" si="104"/>
        <v>0</v>
      </c>
    </row>
    <row r="2141" spans="1:16" x14ac:dyDescent="0.25">
      <c r="A2141" s="527"/>
      <c r="B2141" s="530"/>
      <c r="C2141" s="110">
        <v>14</v>
      </c>
      <c r="D2141" s="66"/>
      <c r="E2141" s="12"/>
      <c r="F2141" s="12"/>
      <c r="G2141" s="12"/>
      <c r="H2141" s="12"/>
      <c r="I2141" s="12"/>
      <c r="J2141" s="12"/>
      <c r="K2141" s="12"/>
      <c r="L2141" s="12"/>
      <c r="M2141" s="12"/>
      <c r="N2141" s="12"/>
      <c r="O2141" s="12"/>
      <c r="P2141" s="55">
        <f t="shared" si="104"/>
        <v>0</v>
      </c>
    </row>
    <row r="2142" spans="1:16" x14ac:dyDescent="0.25">
      <c r="A2142" s="527"/>
      <c r="B2142" s="530"/>
      <c r="C2142" s="110">
        <v>15</v>
      </c>
      <c r="D2142" s="66"/>
      <c r="E2142" s="12"/>
      <c r="F2142" s="12"/>
      <c r="G2142" s="12"/>
      <c r="H2142" s="12"/>
      <c r="I2142" s="12"/>
      <c r="J2142" s="12"/>
      <c r="K2142" s="12"/>
      <c r="L2142" s="12"/>
      <c r="M2142" s="12"/>
      <c r="N2142" s="12"/>
      <c r="O2142" s="12"/>
      <c r="P2142" s="55">
        <f t="shared" si="104"/>
        <v>0</v>
      </c>
    </row>
    <row r="2143" spans="1:16" x14ac:dyDescent="0.25">
      <c r="A2143" s="527"/>
      <c r="B2143" s="530"/>
      <c r="C2143" s="110">
        <v>16</v>
      </c>
      <c r="D2143" s="66"/>
      <c r="E2143" s="12"/>
      <c r="F2143" s="12"/>
      <c r="G2143" s="12"/>
      <c r="H2143" s="12"/>
      <c r="I2143" s="12"/>
      <c r="J2143" s="12"/>
      <c r="K2143" s="12"/>
      <c r="L2143" s="12"/>
      <c r="M2143" s="12"/>
      <c r="N2143" s="12"/>
      <c r="O2143" s="12"/>
      <c r="P2143" s="55">
        <f t="shared" si="104"/>
        <v>0</v>
      </c>
    </row>
    <row r="2144" spans="1:16" x14ac:dyDescent="0.25">
      <c r="A2144" s="527"/>
      <c r="B2144" s="530"/>
      <c r="C2144" s="110">
        <v>17</v>
      </c>
      <c r="D2144" s="66"/>
      <c r="E2144" s="12"/>
      <c r="F2144" s="12"/>
      <c r="G2144" s="12"/>
      <c r="H2144" s="12"/>
      <c r="I2144" s="12"/>
      <c r="J2144" s="12"/>
      <c r="K2144" s="12"/>
      <c r="L2144" s="12"/>
      <c r="M2144" s="12"/>
      <c r="N2144" s="12"/>
      <c r="O2144" s="12"/>
      <c r="P2144" s="55">
        <f t="shared" si="104"/>
        <v>0</v>
      </c>
    </row>
    <row r="2145" spans="1:16" x14ac:dyDescent="0.25">
      <c r="A2145" s="527"/>
      <c r="B2145" s="530"/>
      <c r="C2145" s="110">
        <v>25</v>
      </c>
      <c r="D2145" s="66"/>
      <c r="E2145" s="12"/>
      <c r="F2145" s="12"/>
      <c r="G2145" s="12"/>
      <c r="H2145" s="12"/>
      <c r="I2145" s="12"/>
      <c r="J2145" s="12"/>
      <c r="K2145" s="12"/>
      <c r="L2145" s="12"/>
      <c r="M2145" s="12"/>
      <c r="N2145" s="12"/>
      <c r="O2145" s="12"/>
      <c r="P2145" s="55">
        <f t="shared" si="104"/>
        <v>0</v>
      </c>
    </row>
    <row r="2146" spans="1:16" x14ac:dyDescent="0.25">
      <c r="A2146" s="527"/>
      <c r="B2146" s="530"/>
      <c r="C2146" s="110">
        <v>26</v>
      </c>
      <c r="D2146" s="66"/>
      <c r="E2146" s="12"/>
      <c r="F2146" s="12"/>
      <c r="G2146" s="12"/>
      <c r="H2146" s="12"/>
      <c r="I2146" s="12"/>
      <c r="J2146" s="12"/>
      <c r="K2146" s="12"/>
      <c r="L2146" s="12"/>
      <c r="M2146" s="12"/>
      <c r="N2146" s="12"/>
      <c r="O2146" s="12"/>
      <c r="P2146" s="55">
        <f t="shared" si="104"/>
        <v>0</v>
      </c>
    </row>
    <row r="2147" spans="1:16" x14ac:dyDescent="0.25">
      <c r="A2147" s="528"/>
      <c r="B2147" s="531"/>
      <c r="C2147" s="110">
        <v>27</v>
      </c>
      <c r="D2147" s="66"/>
      <c r="E2147" s="12"/>
      <c r="F2147" s="12"/>
      <c r="G2147" s="12"/>
      <c r="H2147" s="12"/>
      <c r="I2147" s="12"/>
      <c r="J2147" s="12"/>
      <c r="K2147" s="12"/>
      <c r="L2147" s="12"/>
      <c r="M2147" s="12"/>
      <c r="N2147" s="12"/>
      <c r="O2147" s="12"/>
      <c r="P2147" s="55">
        <f t="shared" si="104"/>
        <v>0</v>
      </c>
    </row>
    <row r="2148" spans="1:16" x14ac:dyDescent="0.25">
      <c r="A2148" s="526">
        <v>572</v>
      </c>
      <c r="B2148" s="529" t="s">
        <v>2454</v>
      </c>
      <c r="C2148" s="110">
        <v>11</v>
      </c>
      <c r="D2148" s="66"/>
      <c r="E2148" s="12"/>
      <c r="F2148" s="12"/>
      <c r="G2148" s="12"/>
      <c r="H2148" s="12"/>
      <c r="I2148" s="12"/>
      <c r="J2148" s="12"/>
      <c r="K2148" s="12"/>
      <c r="L2148" s="12"/>
      <c r="M2148" s="12"/>
      <c r="N2148" s="12"/>
      <c r="O2148" s="12"/>
      <c r="P2148" s="55">
        <f t="shared" si="104"/>
        <v>0</v>
      </c>
    </row>
    <row r="2149" spans="1:16" x14ac:dyDescent="0.25">
      <c r="A2149" s="527"/>
      <c r="B2149" s="530"/>
      <c r="C2149" s="110">
        <v>12</v>
      </c>
      <c r="D2149" s="66"/>
      <c r="E2149" s="12"/>
      <c r="F2149" s="12"/>
      <c r="G2149" s="12"/>
      <c r="H2149" s="12"/>
      <c r="I2149" s="12"/>
      <c r="J2149" s="12"/>
      <c r="K2149" s="12"/>
      <c r="L2149" s="12"/>
      <c r="M2149" s="12"/>
      <c r="N2149" s="12"/>
      <c r="O2149" s="12"/>
      <c r="P2149" s="55">
        <f t="shared" si="104"/>
        <v>0</v>
      </c>
    </row>
    <row r="2150" spans="1:16" x14ac:dyDescent="0.25">
      <c r="A2150" s="527"/>
      <c r="B2150" s="530"/>
      <c r="C2150" s="110">
        <v>13</v>
      </c>
      <c r="D2150" s="66"/>
      <c r="E2150" s="12"/>
      <c r="F2150" s="12"/>
      <c r="G2150" s="12"/>
      <c r="H2150" s="12"/>
      <c r="I2150" s="12"/>
      <c r="J2150" s="12"/>
      <c r="K2150" s="12"/>
      <c r="L2150" s="12"/>
      <c r="M2150" s="12"/>
      <c r="N2150" s="12"/>
      <c r="O2150" s="12"/>
      <c r="P2150" s="55">
        <f t="shared" si="104"/>
        <v>0</v>
      </c>
    </row>
    <row r="2151" spans="1:16" x14ac:dyDescent="0.25">
      <c r="A2151" s="527"/>
      <c r="B2151" s="530"/>
      <c r="C2151" s="110">
        <v>14</v>
      </c>
      <c r="D2151" s="66"/>
      <c r="E2151" s="12"/>
      <c r="F2151" s="12"/>
      <c r="G2151" s="12"/>
      <c r="H2151" s="12"/>
      <c r="I2151" s="12"/>
      <c r="J2151" s="12"/>
      <c r="K2151" s="12"/>
      <c r="L2151" s="12"/>
      <c r="M2151" s="12"/>
      <c r="N2151" s="12"/>
      <c r="O2151" s="12"/>
      <c r="P2151" s="55">
        <f t="shared" si="104"/>
        <v>0</v>
      </c>
    </row>
    <row r="2152" spans="1:16" x14ac:dyDescent="0.25">
      <c r="A2152" s="527"/>
      <c r="B2152" s="530"/>
      <c r="C2152" s="110">
        <v>15</v>
      </c>
      <c r="D2152" s="66"/>
      <c r="E2152" s="12"/>
      <c r="F2152" s="12"/>
      <c r="G2152" s="12"/>
      <c r="H2152" s="12"/>
      <c r="I2152" s="12"/>
      <c r="J2152" s="12"/>
      <c r="K2152" s="12"/>
      <c r="L2152" s="12"/>
      <c r="M2152" s="12"/>
      <c r="N2152" s="12"/>
      <c r="O2152" s="12"/>
      <c r="P2152" s="55">
        <f t="shared" si="104"/>
        <v>0</v>
      </c>
    </row>
    <row r="2153" spans="1:16" x14ac:dyDescent="0.25">
      <c r="A2153" s="527"/>
      <c r="B2153" s="530"/>
      <c r="C2153" s="110">
        <v>16</v>
      </c>
      <c r="D2153" s="66"/>
      <c r="E2153" s="12"/>
      <c r="F2153" s="12"/>
      <c r="G2153" s="12"/>
      <c r="H2153" s="12"/>
      <c r="I2153" s="12"/>
      <c r="J2153" s="12"/>
      <c r="K2153" s="12"/>
      <c r="L2153" s="12"/>
      <c r="M2153" s="12"/>
      <c r="N2153" s="12"/>
      <c r="O2153" s="12"/>
      <c r="P2153" s="55">
        <f t="shared" si="104"/>
        <v>0</v>
      </c>
    </row>
    <row r="2154" spans="1:16" x14ac:dyDescent="0.25">
      <c r="A2154" s="527"/>
      <c r="B2154" s="530"/>
      <c r="C2154" s="110">
        <v>17</v>
      </c>
      <c r="D2154" s="66"/>
      <c r="E2154" s="12"/>
      <c r="F2154" s="12"/>
      <c r="G2154" s="12"/>
      <c r="H2154" s="12"/>
      <c r="I2154" s="12"/>
      <c r="J2154" s="12"/>
      <c r="K2154" s="12"/>
      <c r="L2154" s="12"/>
      <c r="M2154" s="12"/>
      <c r="N2154" s="12"/>
      <c r="O2154" s="12"/>
      <c r="P2154" s="55">
        <f t="shared" si="104"/>
        <v>0</v>
      </c>
    </row>
    <row r="2155" spans="1:16" x14ac:dyDescent="0.25">
      <c r="A2155" s="527"/>
      <c r="B2155" s="530"/>
      <c r="C2155" s="110">
        <v>25</v>
      </c>
      <c r="D2155" s="66"/>
      <c r="E2155" s="12"/>
      <c r="F2155" s="12"/>
      <c r="G2155" s="12"/>
      <c r="H2155" s="12"/>
      <c r="I2155" s="12"/>
      <c r="J2155" s="12"/>
      <c r="K2155" s="12"/>
      <c r="L2155" s="12"/>
      <c r="M2155" s="12"/>
      <c r="N2155" s="12"/>
      <c r="O2155" s="12"/>
      <c r="P2155" s="55">
        <f t="shared" si="104"/>
        <v>0</v>
      </c>
    </row>
    <row r="2156" spans="1:16" x14ac:dyDescent="0.25">
      <c r="A2156" s="527"/>
      <c r="B2156" s="530"/>
      <c r="C2156" s="110">
        <v>26</v>
      </c>
      <c r="D2156" s="66"/>
      <c r="E2156" s="12"/>
      <c r="F2156" s="12"/>
      <c r="G2156" s="12"/>
      <c r="H2156" s="12"/>
      <c r="I2156" s="12"/>
      <c r="J2156" s="12"/>
      <c r="K2156" s="12"/>
      <c r="L2156" s="12"/>
      <c r="M2156" s="12"/>
      <c r="N2156" s="12"/>
      <c r="O2156" s="12"/>
      <c r="P2156" s="55">
        <f t="shared" si="104"/>
        <v>0</v>
      </c>
    </row>
    <row r="2157" spans="1:16" x14ac:dyDescent="0.25">
      <c r="A2157" s="528"/>
      <c r="B2157" s="531"/>
      <c r="C2157" s="110">
        <v>27</v>
      </c>
      <c r="D2157" s="66"/>
      <c r="E2157" s="12"/>
      <c r="F2157" s="12"/>
      <c r="G2157" s="12"/>
      <c r="H2157" s="12"/>
      <c r="I2157" s="12"/>
      <c r="J2157" s="12"/>
      <c r="K2157" s="12"/>
      <c r="L2157" s="12"/>
      <c r="M2157" s="12"/>
      <c r="N2157" s="12"/>
      <c r="O2157" s="12"/>
      <c r="P2157" s="55">
        <f t="shared" si="104"/>
        <v>0</v>
      </c>
    </row>
    <row r="2158" spans="1:16" x14ac:dyDescent="0.25">
      <c r="A2158" s="526">
        <v>573</v>
      </c>
      <c r="B2158" s="529" t="s">
        <v>2455</v>
      </c>
      <c r="C2158" s="110">
        <v>11</v>
      </c>
      <c r="D2158" s="66"/>
      <c r="E2158" s="12"/>
      <c r="F2158" s="12"/>
      <c r="G2158" s="12"/>
      <c r="H2158" s="12"/>
      <c r="I2158" s="12"/>
      <c r="J2158" s="12"/>
      <c r="K2158" s="12"/>
      <c r="L2158" s="12"/>
      <c r="M2158" s="12"/>
      <c r="N2158" s="12"/>
      <c r="O2158" s="12"/>
      <c r="P2158" s="55">
        <f t="shared" si="104"/>
        <v>0</v>
      </c>
    </row>
    <row r="2159" spans="1:16" x14ac:dyDescent="0.25">
      <c r="A2159" s="527"/>
      <c r="B2159" s="530"/>
      <c r="C2159" s="110">
        <v>12</v>
      </c>
      <c r="D2159" s="66"/>
      <c r="E2159" s="12"/>
      <c r="F2159" s="12"/>
      <c r="G2159" s="12"/>
      <c r="H2159" s="12"/>
      <c r="I2159" s="12"/>
      <c r="J2159" s="12"/>
      <c r="K2159" s="12"/>
      <c r="L2159" s="12"/>
      <c r="M2159" s="12"/>
      <c r="N2159" s="12"/>
      <c r="O2159" s="12"/>
      <c r="P2159" s="55">
        <f t="shared" si="104"/>
        <v>0</v>
      </c>
    </row>
    <row r="2160" spans="1:16" x14ac:dyDescent="0.25">
      <c r="A2160" s="527"/>
      <c r="B2160" s="530"/>
      <c r="C2160" s="110">
        <v>13</v>
      </c>
      <c r="D2160" s="66"/>
      <c r="E2160" s="12"/>
      <c r="F2160" s="12"/>
      <c r="G2160" s="12"/>
      <c r="H2160" s="12"/>
      <c r="I2160" s="12"/>
      <c r="J2160" s="12"/>
      <c r="K2160" s="12"/>
      <c r="L2160" s="12"/>
      <c r="M2160" s="12"/>
      <c r="N2160" s="12"/>
      <c r="O2160" s="12"/>
      <c r="P2160" s="55">
        <f t="shared" si="104"/>
        <v>0</v>
      </c>
    </row>
    <row r="2161" spans="1:16" x14ac:dyDescent="0.25">
      <c r="A2161" s="527"/>
      <c r="B2161" s="530"/>
      <c r="C2161" s="110">
        <v>14</v>
      </c>
      <c r="D2161" s="66"/>
      <c r="E2161" s="12"/>
      <c r="F2161" s="12"/>
      <c r="G2161" s="12"/>
      <c r="H2161" s="12"/>
      <c r="I2161" s="12"/>
      <c r="J2161" s="12"/>
      <c r="K2161" s="12"/>
      <c r="L2161" s="12"/>
      <c r="M2161" s="12"/>
      <c r="N2161" s="12"/>
      <c r="O2161" s="12"/>
      <c r="P2161" s="55">
        <f t="shared" si="104"/>
        <v>0</v>
      </c>
    </row>
    <row r="2162" spans="1:16" x14ac:dyDescent="0.25">
      <c r="A2162" s="527"/>
      <c r="B2162" s="530"/>
      <c r="C2162" s="110">
        <v>15</v>
      </c>
      <c r="D2162" s="66"/>
      <c r="E2162" s="12"/>
      <c r="F2162" s="12"/>
      <c r="G2162" s="12"/>
      <c r="H2162" s="12"/>
      <c r="I2162" s="12"/>
      <c r="J2162" s="12"/>
      <c r="K2162" s="12"/>
      <c r="L2162" s="12"/>
      <c r="M2162" s="12"/>
      <c r="N2162" s="12"/>
      <c r="O2162" s="12"/>
      <c r="P2162" s="55">
        <f t="shared" si="104"/>
        <v>0</v>
      </c>
    </row>
    <row r="2163" spans="1:16" x14ac:dyDescent="0.25">
      <c r="A2163" s="527"/>
      <c r="B2163" s="530"/>
      <c r="C2163" s="110">
        <v>16</v>
      </c>
      <c r="D2163" s="66"/>
      <c r="E2163" s="12"/>
      <c r="F2163" s="12"/>
      <c r="G2163" s="12"/>
      <c r="H2163" s="12"/>
      <c r="I2163" s="12"/>
      <c r="J2163" s="12"/>
      <c r="K2163" s="12"/>
      <c r="L2163" s="12"/>
      <c r="M2163" s="12"/>
      <c r="N2163" s="12"/>
      <c r="O2163" s="12"/>
      <c r="P2163" s="55">
        <f t="shared" si="104"/>
        <v>0</v>
      </c>
    </row>
    <row r="2164" spans="1:16" x14ac:dyDescent="0.25">
      <c r="A2164" s="527"/>
      <c r="B2164" s="530"/>
      <c r="C2164" s="110">
        <v>17</v>
      </c>
      <c r="D2164" s="66"/>
      <c r="E2164" s="12"/>
      <c r="F2164" s="12"/>
      <c r="G2164" s="12"/>
      <c r="H2164" s="12"/>
      <c r="I2164" s="12"/>
      <c r="J2164" s="12"/>
      <c r="K2164" s="12"/>
      <c r="L2164" s="12"/>
      <c r="M2164" s="12"/>
      <c r="N2164" s="12"/>
      <c r="O2164" s="12"/>
      <c r="P2164" s="55">
        <f t="shared" si="104"/>
        <v>0</v>
      </c>
    </row>
    <row r="2165" spans="1:16" x14ac:dyDescent="0.25">
      <c r="A2165" s="527"/>
      <c r="B2165" s="530"/>
      <c r="C2165" s="110">
        <v>25</v>
      </c>
      <c r="D2165" s="66"/>
      <c r="E2165" s="12"/>
      <c r="F2165" s="12"/>
      <c r="G2165" s="12"/>
      <c r="H2165" s="12"/>
      <c r="I2165" s="12"/>
      <c r="J2165" s="12"/>
      <c r="K2165" s="12"/>
      <c r="L2165" s="12"/>
      <c r="M2165" s="12"/>
      <c r="N2165" s="12"/>
      <c r="O2165" s="12"/>
      <c r="P2165" s="55">
        <f t="shared" si="104"/>
        <v>0</v>
      </c>
    </row>
    <row r="2166" spans="1:16" x14ac:dyDescent="0.25">
      <c r="A2166" s="527"/>
      <c r="B2166" s="530"/>
      <c r="C2166" s="110">
        <v>26</v>
      </c>
      <c r="D2166" s="66"/>
      <c r="E2166" s="12"/>
      <c r="F2166" s="12"/>
      <c r="G2166" s="12"/>
      <c r="H2166" s="12"/>
      <c r="I2166" s="12"/>
      <c r="J2166" s="12"/>
      <c r="K2166" s="12"/>
      <c r="L2166" s="12"/>
      <c r="M2166" s="12"/>
      <c r="N2166" s="12"/>
      <c r="O2166" s="12"/>
      <c r="P2166" s="55">
        <f t="shared" si="104"/>
        <v>0</v>
      </c>
    </row>
    <row r="2167" spans="1:16" x14ac:dyDescent="0.25">
      <c r="A2167" s="528"/>
      <c r="B2167" s="531"/>
      <c r="C2167" s="110">
        <v>27</v>
      </c>
      <c r="D2167" s="66"/>
      <c r="E2167" s="12"/>
      <c r="F2167" s="12"/>
      <c r="G2167" s="12"/>
      <c r="H2167" s="12"/>
      <c r="I2167" s="12"/>
      <c r="J2167" s="12"/>
      <c r="K2167" s="12"/>
      <c r="L2167" s="12"/>
      <c r="M2167" s="12"/>
      <c r="N2167" s="12"/>
      <c r="O2167" s="12"/>
      <c r="P2167" s="55">
        <f t="shared" si="104"/>
        <v>0</v>
      </c>
    </row>
    <row r="2168" spans="1:16" x14ac:dyDescent="0.25">
      <c r="A2168" s="526">
        <v>574</v>
      </c>
      <c r="B2168" s="529" t="s">
        <v>2456</v>
      </c>
      <c r="C2168" s="110">
        <v>11</v>
      </c>
      <c r="D2168" s="66"/>
      <c r="E2168" s="12"/>
      <c r="F2168" s="12"/>
      <c r="G2168" s="12"/>
      <c r="H2168" s="12"/>
      <c r="I2168" s="12"/>
      <c r="J2168" s="12"/>
      <c r="K2168" s="12"/>
      <c r="L2168" s="12"/>
      <c r="M2168" s="12"/>
      <c r="N2168" s="12"/>
      <c r="O2168" s="12"/>
      <c r="P2168" s="55">
        <f t="shared" si="104"/>
        <v>0</v>
      </c>
    </row>
    <row r="2169" spans="1:16" x14ac:dyDescent="0.25">
      <c r="A2169" s="527"/>
      <c r="B2169" s="530"/>
      <c r="C2169" s="110">
        <v>12</v>
      </c>
      <c r="D2169" s="66"/>
      <c r="E2169" s="12"/>
      <c r="F2169" s="12"/>
      <c r="G2169" s="12"/>
      <c r="H2169" s="12"/>
      <c r="I2169" s="12"/>
      <c r="J2169" s="12"/>
      <c r="K2169" s="12"/>
      <c r="L2169" s="12"/>
      <c r="M2169" s="12"/>
      <c r="N2169" s="12"/>
      <c r="O2169" s="12"/>
      <c r="P2169" s="55">
        <f t="shared" si="104"/>
        <v>0</v>
      </c>
    </row>
    <row r="2170" spans="1:16" x14ac:dyDescent="0.25">
      <c r="A2170" s="527"/>
      <c r="B2170" s="530"/>
      <c r="C2170" s="110">
        <v>13</v>
      </c>
      <c r="D2170" s="66"/>
      <c r="E2170" s="12"/>
      <c r="F2170" s="12"/>
      <c r="G2170" s="12"/>
      <c r="H2170" s="12"/>
      <c r="I2170" s="12"/>
      <c r="J2170" s="12"/>
      <c r="K2170" s="12"/>
      <c r="L2170" s="12"/>
      <c r="M2170" s="12"/>
      <c r="N2170" s="12"/>
      <c r="O2170" s="12"/>
      <c r="P2170" s="55">
        <f t="shared" si="104"/>
        <v>0</v>
      </c>
    </row>
    <row r="2171" spans="1:16" x14ac:dyDescent="0.25">
      <c r="A2171" s="527"/>
      <c r="B2171" s="530"/>
      <c r="C2171" s="110">
        <v>14</v>
      </c>
      <c r="D2171" s="66"/>
      <c r="E2171" s="12"/>
      <c r="F2171" s="12"/>
      <c r="G2171" s="12"/>
      <c r="H2171" s="12"/>
      <c r="I2171" s="12"/>
      <c r="J2171" s="12"/>
      <c r="K2171" s="12"/>
      <c r="L2171" s="12"/>
      <c r="M2171" s="12"/>
      <c r="N2171" s="12"/>
      <c r="O2171" s="12"/>
      <c r="P2171" s="55">
        <f t="shared" si="104"/>
        <v>0</v>
      </c>
    </row>
    <row r="2172" spans="1:16" x14ac:dyDescent="0.25">
      <c r="A2172" s="527"/>
      <c r="B2172" s="530"/>
      <c r="C2172" s="110">
        <v>15</v>
      </c>
      <c r="D2172" s="66"/>
      <c r="E2172" s="12"/>
      <c r="F2172" s="12"/>
      <c r="G2172" s="12"/>
      <c r="H2172" s="12"/>
      <c r="I2172" s="12"/>
      <c r="J2172" s="12"/>
      <c r="K2172" s="12"/>
      <c r="L2172" s="12"/>
      <c r="M2172" s="12"/>
      <c r="N2172" s="12"/>
      <c r="O2172" s="12"/>
      <c r="P2172" s="55">
        <f t="shared" si="104"/>
        <v>0</v>
      </c>
    </row>
    <row r="2173" spans="1:16" x14ac:dyDescent="0.25">
      <c r="A2173" s="527"/>
      <c r="B2173" s="530"/>
      <c r="C2173" s="110">
        <v>16</v>
      </c>
      <c r="D2173" s="66"/>
      <c r="E2173" s="12"/>
      <c r="F2173" s="12"/>
      <c r="G2173" s="12"/>
      <c r="H2173" s="12"/>
      <c r="I2173" s="12"/>
      <c r="J2173" s="12"/>
      <c r="K2173" s="12"/>
      <c r="L2173" s="12"/>
      <c r="M2173" s="12"/>
      <c r="N2173" s="12"/>
      <c r="O2173" s="12"/>
      <c r="P2173" s="55">
        <f t="shared" si="104"/>
        <v>0</v>
      </c>
    </row>
    <row r="2174" spans="1:16" x14ac:dyDescent="0.25">
      <c r="A2174" s="527"/>
      <c r="B2174" s="530"/>
      <c r="C2174" s="110">
        <v>17</v>
      </c>
      <c r="D2174" s="66"/>
      <c r="E2174" s="12"/>
      <c r="F2174" s="12"/>
      <c r="G2174" s="12"/>
      <c r="H2174" s="12"/>
      <c r="I2174" s="12"/>
      <c r="J2174" s="12"/>
      <c r="K2174" s="12"/>
      <c r="L2174" s="12"/>
      <c r="M2174" s="12"/>
      <c r="N2174" s="12"/>
      <c r="O2174" s="12"/>
      <c r="P2174" s="55">
        <f t="shared" si="104"/>
        <v>0</v>
      </c>
    </row>
    <row r="2175" spans="1:16" x14ac:dyDescent="0.25">
      <c r="A2175" s="527"/>
      <c r="B2175" s="530"/>
      <c r="C2175" s="110">
        <v>25</v>
      </c>
      <c r="D2175" s="66"/>
      <c r="E2175" s="12"/>
      <c r="F2175" s="12"/>
      <c r="G2175" s="12"/>
      <c r="H2175" s="12"/>
      <c r="I2175" s="12"/>
      <c r="J2175" s="12"/>
      <c r="K2175" s="12"/>
      <c r="L2175" s="12"/>
      <c r="M2175" s="12"/>
      <c r="N2175" s="12"/>
      <c r="O2175" s="12"/>
      <c r="P2175" s="55">
        <f t="shared" si="104"/>
        <v>0</v>
      </c>
    </row>
    <row r="2176" spans="1:16" x14ac:dyDescent="0.25">
      <c r="A2176" s="527"/>
      <c r="B2176" s="530"/>
      <c r="C2176" s="110">
        <v>26</v>
      </c>
      <c r="D2176" s="66"/>
      <c r="E2176" s="12"/>
      <c r="F2176" s="12"/>
      <c r="G2176" s="12"/>
      <c r="H2176" s="12"/>
      <c r="I2176" s="12"/>
      <c r="J2176" s="12"/>
      <c r="K2176" s="12"/>
      <c r="L2176" s="12"/>
      <c r="M2176" s="12"/>
      <c r="N2176" s="12"/>
      <c r="O2176" s="12"/>
      <c r="P2176" s="55">
        <f t="shared" si="104"/>
        <v>0</v>
      </c>
    </row>
    <row r="2177" spans="1:16" x14ac:dyDescent="0.25">
      <c r="A2177" s="528"/>
      <c r="B2177" s="531"/>
      <c r="C2177" s="110">
        <v>27</v>
      </c>
      <c r="D2177" s="66"/>
      <c r="E2177" s="12"/>
      <c r="F2177" s="12"/>
      <c r="G2177" s="12"/>
      <c r="H2177" s="12"/>
      <c r="I2177" s="12"/>
      <c r="J2177" s="12"/>
      <c r="K2177" s="12"/>
      <c r="L2177" s="12"/>
      <c r="M2177" s="12"/>
      <c r="N2177" s="12"/>
      <c r="O2177" s="12"/>
      <c r="P2177" s="55">
        <f t="shared" si="104"/>
        <v>0</v>
      </c>
    </row>
    <row r="2178" spans="1:16" x14ac:dyDescent="0.25">
      <c r="A2178" s="526">
        <v>575</v>
      </c>
      <c r="B2178" s="529" t="s">
        <v>2457</v>
      </c>
      <c r="C2178" s="110">
        <v>11</v>
      </c>
      <c r="D2178" s="66"/>
      <c r="E2178" s="12"/>
      <c r="F2178" s="12"/>
      <c r="G2178" s="12"/>
      <c r="H2178" s="12"/>
      <c r="I2178" s="12"/>
      <c r="J2178" s="12"/>
      <c r="K2178" s="12"/>
      <c r="L2178" s="12"/>
      <c r="M2178" s="12"/>
      <c r="N2178" s="12"/>
      <c r="O2178" s="12"/>
      <c r="P2178" s="55">
        <f t="shared" si="104"/>
        <v>0</v>
      </c>
    </row>
    <row r="2179" spans="1:16" x14ac:dyDescent="0.25">
      <c r="A2179" s="527"/>
      <c r="B2179" s="530"/>
      <c r="C2179" s="110">
        <v>12</v>
      </c>
      <c r="D2179" s="66"/>
      <c r="E2179" s="12"/>
      <c r="F2179" s="12"/>
      <c r="G2179" s="12"/>
      <c r="H2179" s="12"/>
      <c r="I2179" s="12"/>
      <c r="J2179" s="12"/>
      <c r="K2179" s="12"/>
      <c r="L2179" s="12"/>
      <c r="M2179" s="12"/>
      <c r="N2179" s="12"/>
      <c r="O2179" s="12"/>
      <c r="P2179" s="55">
        <f t="shared" si="104"/>
        <v>0</v>
      </c>
    </row>
    <row r="2180" spans="1:16" x14ac:dyDescent="0.25">
      <c r="A2180" s="527"/>
      <c r="B2180" s="530"/>
      <c r="C2180" s="110">
        <v>13</v>
      </c>
      <c r="D2180" s="66"/>
      <c r="E2180" s="12"/>
      <c r="F2180" s="12"/>
      <c r="G2180" s="12"/>
      <c r="H2180" s="12"/>
      <c r="I2180" s="12"/>
      <c r="J2180" s="12"/>
      <c r="K2180" s="12"/>
      <c r="L2180" s="12"/>
      <c r="M2180" s="12"/>
      <c r="N2180" s="12"/>
      <c r="O2180" s="12"/>
      <c r="P2180" s="55">
        <f t="shared" si="104"/>
        <v>0</v>
      </c>
    </row>
    <row r="2181" spans="1:16" x14ac:dyDescent="0.25">
      <c r="A2181" s="527"/>
      <c r="B2181" s="530"/>
      <c r="C2181" s="110">
        <v>14</v>
      </c>
      <c r="D2181" s="66"/>
      <c r="E2181" s="12"/>
      <c r="F2181" s="12"/>
      <c r="G2181" s="12"/>
      <c r="H2181" s="12"/>
      <c r="I2181" s="12"/>
      <c r="J2181" s="12"/>
      <c r="K2181" s="12"/>
      <c r="L2181" s="12"/>
      <c r="M2181" s="12"/>
      <c r="N2181" s="12"/>
      <c r="O2181" s="12"/>
      <c r="P2181" s="55">
        <f t="shared" si="104"/>
        <v>0</v>
      </c>
    </row>
    <row r="2182" spans="1:16" x14ac:dyDescent="0.25">
      <c r="A2182" s="527"/>
      <c r="B2182" s="530"/>
      <c r="C2182" s="110">
        <v>15</v>
      </c>
      <c r="D2182" s="66"/>
      <c r="E2182" s="12"/>
      <c r="F2182" s="12"/>
      <c r="G2182" s="12"/>
      <c r="H2182" s="12"/>
      <c r="I2182" s="12"/>
      <c r="J2182" s="12"/>
      <c r="K2182" s="12"/>
      <c r="L2182" s="12"/>
      <c r="M2182" s="12"/>
      <c r="N2182" s="12"/>
      <c r="O2182" s="12"/>
      <c r="P2182" s="55">
        <f t="shared" si="104"/>
        <v>0</v>
      </c>
    </row>
    <row r="2183" spans="1:16" x14ac:dyDescent="0.25">
      <c r="A2183" s="527"/>
      <c r="B2183" s="530"/>
      <c r="C2183" s="110">
        <v>16</v>
      </c>
      <c r="D2183" s="66"/>
      <c r="E2183" s="12"/>
      <c r="F2183" s="12"/>
      <c r="G2183" s="12"/>
      <c r="H2183" s="12"/>
      <c r="I2183" s="12"/>
      <c r="J2183" s="12"/>
      <c r="K2183" s="12"/>
      <c r="L2183" s="12"/>
      <c r="M2183" s="12"/>
      <c r="N2183" s="12"/>
      <c r="O2183" s="12"/>
      <c r="P2183" s="55">
        <f t="shared" si="104"/>
        <v>0</v>
      </c>
    </row>
    <row r="2184" spans="1:16" x14ac:dyDescent="0.25">
      <c r="A2184" s="527"/>
      <c r="B2184" s="530"/>
      <c r="C2184" s="110">
        <v>17</v>
      </c>
      <c r="D2184" s="66"/>
      <c r="E2184" s="12"/>
      <c r="F2184" s="12"/>
      <c r="G2184" s="12"/>
      <c r="H2184" s="12"/>
      <c r="I2184" s="12"/>
      <c r="J2184" s="12"/>
      <c r="K2184" s="12"/>
      <c r="L2184" s="12"/>
      <c r="M2184" s="12"/>
      <c r="N2184" s="12"/>
      <c r="O2184" s="12"/>
      <c r="P2184" s="55">
        <f t="shared" si="104"/>
        <v>0</v>
      </c>
    </row>
    <row r="2185" spans="1:16" x14ac:dyDescent="0.25">
      <c r="A2185" s="527"/>
      <c r="B2185" s="530"/>
      <c r="C2185" s="110">
        <v>25</v>
      </c>
      <c r="D2185" s="66"/>
      <c r="E2185" s="12"/>
      <c r="F2185" s="12"/>
      <c r="G2185" s="12"/>
      <c r="H2185" s="12"/>
      <c r="I2185" s="12"/>
      <c r="J2185" s="12"/>
      <c r="K2185" s="12"/>
      <c r="L2185" s="12"/>
      <c r="M2185" s="12"/>
      <c r="N2185" s="12"/>
      <c r="O2185" s="12"/>
      <c r="P2185" s="55">
        <f t="shared" si="104"/>
        <v>0</v>
      </c>
    </row>
    <row r="2186" spans="1:16" x14ac:dyDescent="0.25">
      <c r="A2186" s="527"/>
      <c r="B2186" s="530"/>
      <c r="C2186" s="110">
        <v>26</v>
      </c>
      <c r="D2186" s="66"/>
      <c r="E2186" s="12"/>
      <c r="F2186" s="12"/>
      <c r="G2186" s="12"/>
      <c r="H2186" s="12"/>
      <c r="I2186" s="12"/>
      <c r="J2186" s="12"/>
      <c r="K2186" s="12"/>
      <c r="L2186" s="12"/>
      <c r="M2186" s="12"/>
      <c r="N2186" s="12"/>
      <c r="O2186" s="12"/>
      <c r="P2186" s="55">
        <f t="shared" si="104"/>
        <v>0</v>
      </c>
    </row>
    <row r="2187" spans="1:16" x14ac:dyDescent="0.25">
      <c r="A2187" s="528"/>
      <c r="B2187" s="531"/>
      <c r="C2187" s="110">
        <v>27</v>
      </c>
      <c r="D2187" s="66"/>
      <c r="E2187" s="12"/>
      <c r="F2187" s="12"/>
      <c r="G2187" s="12"/>
      <c r="H2187" s="12"/>
      <c r="I2187" s="12"/>
      <c r="J2187" s="12"/>
      <c r="K2187" s="12"/>
      <c r="L2187" s="12"/>
      <c r="M2187" s="12"/>
      <c r="N2187" s="12"/>
      <c r="O2187" s="12"/>
      <c r="P2187" s="55">
        <f t="shared" si="104"/>
        <v>0</v>
      </c>
    </row>
    <row r="2188" spans="1:16" x14ac:dyDescent="0.25">
      <c r="A2188" s="526">
        <v>576</v>
      </c>
      <c r="B2188" s="529" t="s">
        <v>2458</v>
      </c>
      <c r="C2188" s="110">
        <v>11</v>
      </c>
      <c r="D2188" s="66"/>
      <c r="E2188" s="12"/>
      <c r="F2188" s="12"/>
      <c r="G2188" s="12"/>
      <c r="H2188" s="12"/>
      <c r="I2188" s="12"/>
      <c r="J2188" s="12"/>
      <c r="K2188" s="12"/>
      <c r="L2188" s="12"/>
      <c r="M2188" s="12"/>
      <c r="N2188" s="12"/>
      <c r="O2188" s="12"/>
      <c r="P2188" s="55">
        <f t="shared" si="104"/>
        <v>0</v>
      </c>
    </row>
    <row r="2189" spans="1:16" x14ac:dyDescent="0.25">
      <c r="A2189" s="527"/>
      <c r="B2189" s="530"/>
      <c r="C2189" s="110">
        <v>12</v>
      </c>
      <c r="D2189" s="66"/>
      <c r="E2189" s="12"/>
      <c r="F2189" s="12"/>
      <c r="G2189" s="12"/>
      <c r="H2189" s="12"/>
      <c r="I2189" s="12"/>
      <c r="J2189" s="12"/>
      <c r="K2189" s="12"/>
      <c r="L2189" s="12"/>
      <c r="M2189" s="12"/>
      <c r="N2189" s="12"/>
      <c r="O2189" s="12"/>
      <c r="P2189" s="55">
        <f t="shared" si="104"/>
        <v>0</v>
      </c>
    </row>
    <row r="2190" spans="1:16" x14ac:dyDescent="0.25">
      <c r="A2190" s="527"/>
      <c r="B2190" s="530"/>
      <c r="C2190" s="110">
        <v>13</v>
      </c>
      <c r="D2190" s="66"/>
      <c r="E2190" s="12"/>
      <c r="F2190" s="12"/>
      <c r="G2190" s="12"/>
      <c r="H2190" s="12"/>
      <c r="I2190" s="12"/>
      <c r="J2190" s="12"/>
      <c r="K2190" s="12"/>
      <c r="L2190" s="12"/>
      <c r="M2190" s="12"/>
      <c r="N2190" s="12"/>
      <c r="O2190" s="12"/>
      <c r="P2190" s="55">
        <f t="shared" si="104"/>
        <v>0</v>
      </c>
    </row>
    <row r="2191" spans="1:16" x14ac:dyDescent="0.25">
      <c r="A2191" s="527"/>
      <c r="B2191" s="530"/>
      <c r="C2191" s="110">
        <v>14</v>
      </c>
      <c r="D2191" s="66"/>
      <c r="E2191" s="12"/>
      <c r="F2191" s="12"/>
      <c r="G2191" s="12"/>
      <c r="H2191" s="12"/>
      <c r="I2191" s="12"/>
      <c r="J2191" s="12"/>
      <c r="K2191" s="12"/>
      <c r="L2191" s="12"/>
      <c r="M2191" s="12"/>
      <c r="N2191" s="12"/>
      <c r="O2191" s="12"/>
      <c r="P2191" s="55">
        <f t="shared" si="104"/>
        <v>0</v>
      </c>
    </row>
    <row r="2192" spans="1:16" x14ac:dyDescent="0.25">
      <c r="A2192" s="527"/>
      <c r="B2192" s="530"/>
      <c r="C2192" s="110">
        <v>15</v>
      </c>
      <c r="D2192" s="66"/>
      <c r="E2192" s="12"/>
      <c r="F2192" s="12"/>
      <c r="G2192" s="12"/>
      <c r="H2192" s="12"/>
      <c r="I2192" s="12"/>
      <c r="J2192" s="12"/>
      <c r="K2192" s="12"/>
      <c r="L2192" s="12"/>
      <c r="M2192" s="12"/>
      <c r="N2192" s="12"/>
      <c r="O2192" s="12"/>
      <c r="P2192" s="55">
        <f t="shared" si="104"/>
        <v>0</v>
      </c>
    </row>
    <row r="2193" spans="1:16" x14ac:dyDescent="0.25">
      <c r="A2193" s="527"/>
      <c r="B2193" s="530"/>
      <c r="C2193" s="110">
        <v>16</v>
      </c>
      <c r="D2193" s="66"/>
      <c r="E2193" s="12"/>
      <c r="F2193" s="12"/>
      <c r="G2193" s="12"/>
      <c r="H2193" s="12"/>
      <c r="I2193" s="12"/>
      <c r="J2193" s="12"/>
      <c r="K2193" s="12"/>
      <c r="L2193" s="12"/>
      <c r="M2193" s="12"/>
      <c r="N2193" s="12"/>
      <c r="O2193" s="12"/>
      <c r="P2193" s="55">
        <f t="shared" si="104"/>
        <v>0</v>
      </c>
    </row>
    <row r="2194" spans="1:16" x14ac:dyDescent="0.25">
      <c r="A2194" s="527"/>
      <c r="B2194" s="530"/>
      <c r="C2194" s="110">
        <v>17</v>
      </c>
      <c r="D2194" s="66"/>
      <c r="E2194" s="12"/>
      <c r="F2194" s="12"/>
      <c r="G2194" s="12"/>
      <c r="H2194" s="12"/>
      <c r="I2194" s="12"/>
      <c r="J2194" s="12"/>
      <c r="K2194" s="12"/>
      <c r="L2194" s="12"/>
      <c r="M2194" s="12"/>
      <c r="N2194" s="12"/>
      <c r="O2194" s="12"/>
      <c r="P2194" s="55">
        <f t="shared" si="104"/>
        <v>0</v>
      </c>
    </row>
    <row r="2195" spans="1:16" x14ac:dyDescent="0.25">
      <c r="A2195" s="527"/>
      <c r="B2195" s="530"/>
      <c r="C2195" s="110">
        <v>25</v>
      </c>
      <c r="D2195" s="66"/>
      <c r="E2195" s="12"/>
      <c r="F2195" s="12"/>
      <c r="G2195" s="12"/>
      <c r="H2195" s="12"/>
      <c r="I2195" s="12"/>
      <c r="J2195" s="12"/>
      <c r="K2195" s="12"/>
      <c r="L2195" s="12"/>
      <c r="M2195" s="12"/>
      <c r="N2195" s="12"/>
      <c r="O2195" s="12"/>
      <c r="P2195" s="55">
        <f t="shared" si="104"/>
        <v>0</v>
      </c>
    </row>
    <row r="2196" spans="1:16" x14ac:dyDescent="0.25">
      <c r="A2196" s="527"/>
      <c r="B2196" s="530"/>
      <c r="C2196" s="110">
        <v>26</v>
      </c>
      <c r="D2196" s="66"/>
      <c r="E2196" s="12"/>
      <c r="F2196" s="12"/>
      <c r="G2196" s="12"/>
      <c r="H2196" s="12"/>
      <c r="I2196" s="12"/>
      <c r="J2196" s="12"/>
      <c r="K2196" s="12"/>
      <c r="L2196" s="12"/>
      <c r="M2196" s="12"/>
      <c r="N2196" s="12"/>
      <c r="O2196" s="12"/>
      <c r="P2196" s="55">
        <f t="shared" si="104"/>
        <v>0</v>
      </c>
    </row>
    <row r="2197" spans="1:16" x14ac:dyDescent="0.25">
      <c r="A2197" s="528"/>
      <c r="B2197" s="531"/>
      <c r="C2197" s="110">
        <v>27</v>
      </c>
      <c r="D2197" s="66"/>
      <c r="E2197" s="12"/>
      <c r="F2197" s="12"/>
      <c r="G2197" s="12"/>
      <c r="H2197" s="12"/>
      <c r="I2197" s="12"/>
      <c r="J2197" s="12"/>
      <c r="K2197" s="12"/>
      <c r="L2197" s="12"/>
      <c r="M2197" s="12"/>
      <c r="N2197" s="12"/>
      <c r="O2197" s="12"/>
      <c r="P2197" s="55">
        <f t="shared" si="104"/>
        <v>0</v>
      </c>
    </row>
    <row r="2198" spans="1:16" x14ac:dyDescent="0.25">
      <c r="A2198" s="526">
        <v>577</v>
      </c>
      <c r="B2198" s="529" t="s">
        <v>2459</v>
      </c>
      <c r="C2198" s="110">
        <v>11</v>
      </c>
      <c r="D2198" s="66"/>
      <c r="E2198" s="12"/>
      <c r="F2198" s="12"/>
      <c r="G2198" s="12"/>
      <c r="H2198" s="12"/>
      <c r="I2198" s="12"/>
      <c r="J2198" s="12"/>
      <c r="K2198" s="12"/>
      <c r="L2198" s="12"/>
      <c r="M2198" s="12"/>
      <c r="N2198" s="12"/>
      <c r="O2198" s="12"/>
      <c r="P2198" s="55">
        <f t="shared" si="104"/>
        <v>0</v>
      </c>
    </row>
    <row r="2199" spans="1:16" x14ac:dyDescent="0.25">
      <c r="A2199" s="527"/>
      <c r="B2199" s="530"/>
      <c r="C2199" s="110">
        <v>12</v>
      </c>
      <c r="D2199" s="66"/>
      <c r="E2199" s="12"/>
      <c r="F2199" s="12"/>
      <c r="G2199" s="12"/>
      <c r="H2199" s="12"/>
      <c r="I2199" s="12"/>
      <c r="J2199" s="12"/>
      <c r="K2199" s="12"/>
      <c r="L2199" s="12"/>
      <c r="M2199" s="12"/>
      <c r="N2199" s="12"/>
      <c r="O2199" s="12"/>
      <c r="P2199" s="55">
        <f t="shared" si="104"/>
        <v>0</v>
      </c>
    </row>
    <row r="2200" spans="1:16" x14ac:dyDescent="0.25">
      <c r="A2200" s="527"/>
      <c r="B2200" s="530"/>
      <c r="C2200" s="110">
        <v>13</v>
      </c>
      <c r="D2200" s="66"/>
      <c r="E2200" s="12"/>
      <c r="F2200" s="12"/>
      <c r="G2200" s="12"/>
      <c r="H2200" s="12"/>
      <c r="I2200" s="12"/>
      <c r="J2200" s="12"/>
      <c r="K2200" s="12"/>
      <c r="L2200" s="12"/>
      <c r="M2200" s="12"/>
      <c r="N2200" s="12"/>
      <c r="O2200" s="12"/>
      <c r="P2200" s="55">
        <f t="shared" si="104"/>
        <v>0</v>
      </c>
    </row>
    <row r="2201" spans="1:16" x14ac:dyDescent="0.25">
      <c r="A2201" s="527"/>
      <c r="B2201" s="530"/>
      <c r="C2201" s="110">
        <v>14</v>
      </c>
      <c r="D2201" s="66"/>
      <c r="E2201" s="12"/>
      <c r="F2201" s="12"/>
      <c r="G2201" s="12"/>
      <c r="H2201" s="12"/>
      <c r="I2201" s="12"/>
      <c r="J2201" s="12"/>
      <c r="K2201" s="12"/>
      <c r="L2201" s="12"/>
      <c r="M2201" s="12"/>
      <c r="N2201" s="12"/>
      <c r="O2201" s="12"/>
      <c r="P2201" s="55">
        <f t="shared" si="104"/>
        <v>0</v>
      </c>
    </row>
    <row r="2202" spans="1:16" x14ac:dyDescent="0.25">
      <c r="A2202" s="527"/>
      <c r="B2202" s="530"/>
      <c r="C2202" s="110">
        <v>15</v>
      </c>
      <c r="D2202" s="66"/>
      <c r="E2202" s="12"/>
      <c r="F2202" s="12"/>
      <c r="G2202" s="12"/>
      <c r="H2202" s="12"/>
      <c r="I2202" s="12"/>
      <c r="J2202" s="12"/>
      <c r="K2202" s="12"/>
      <c r="L2202" s="12"/>
      <c r="M2202" s="12"/>
      <c r="N2202" s="12"/>
      <c r="O2202" s="12"/>
      <c r="P2202" s="55">
        <f t="shared" si="104"/>
        <v>0</v>
      </c>
    </row>
    <row r="2203" spans="1:16" x14ac:dyDescent="0.25">
      <c r="A2203" s="527"/>
      <c r="B2203" s="530"/>
      <c r="C2203" s="110">
        <v>16</v>
      </c>
      <c r="D2203" s="66"/>
      <c r="E2203" s="12"/>
      <c r="F2203" s="12"/>
      <c r="G2203" s="12"/>
      <c r="H2203" s="12"/>
      <c r="I2203" s="12"/>
      <c r="J2203" s="12"/>
      <c r="K2203" s="12"/>
      <c r="L2203" s="12"/>
      <c r="M2203" s="12"/>
      <c r="N2203" s="12"/>
      <c r="O2203" s="12"/>
      <c r="P2203" s="55">
        <f t="shared" si="104"/>
        <v>0</v>
      </c>
    </row>
    <row r="2204" spans="1:16" x14ac:dyDescent="0.25">
      <c r="A2204" s="527"/>
      <c r="B2204" s="530"/>
      <c r="C2204" s="110">
        <v>17</v>
      </c>
      <c r="D2204" s="66"/>
      <c r="E2204" s="12"/>
      <c r="F2204" s="12"/>
      <c r="G2204" s="12"/>
      <c r="H2204" s="12"/>
      <c r="I2204" s="12"/>
      <c r="J2204" s="12"/>
      <c r="K2204" s="12"/>
      <c r="L2204" s="12"/>
      <c r="M2204" s="12"/>
      <c r="N2204" s="12"/>
      <c r="O2204" s="12"/>
      <c r="P2204" s="55">
        <f t="shared" si="104"/>
        <v>0</v>
      </c>
    </row>
    <row r="2205" spans="1:16" x14ac:dyDescent="0.25">
      <c r="A2205" s="527"/>
      <c r="B2205" s="530"/>
      <c r="C2205" s="110">
        <v>25</v>
      </c>
      <c r="D2205" s="66"/>
      <c r="E2205" s="12"/>
      <c r="F2205" s="12"/>
      <c r="G2205" s="12"/>
      <c r="H2205" s="12"/>
      <c r="I2205" s="12"/>
      <c r="J2205" s="12"/>
      <c r="K2205" s="12"/>
      <c r="L2205" s="12"/>
      <c r="M2205" s="12"/>
      <c r="N2205" s="12"/>
      <c r="O2205" s="12"/>
      <c r="P2205" s="55">
        <f t="shared" si="104"/>
        <v>0</v>
      </c>
    </row>
    <row r="2206" spans="1:16" x14ac:dyDescent="0.25">
      <c r="A2206" s="527"/>
      <c r="B2206" s="530"/>
      <c r="C2206" s="110">
        <v>26</v>
      </c>
      <c r="D2206" s="66"/>
      <c r="E2206" s="12"/>
      <c r="F2206" s="12"/>
      <c r="G2206" s="12"/>
      <c r="H2206" s="12"/>
      <c r="I2206" s="12"/>
      <c r="J2206" s="12"/>
      <c r="K2206" s="12"/>
      <c r="L2206" s="12"/>
      <c r="M2206" s="12"/>
      <c r="N2206" s="12"/>
      <c r="O2206" s="12"/>
      <c r="P2206" s="55">
        <f t="shared" si="104"/>
        <v>0</v>
      </c>
    </row>
    <row r="2207" spans="1:16" x14ac:dyDescent="0.25">
      <c r="A2207" s="528"/>
      <c r="B2207" s="531"/>
      <c r="C2207" s="110">
        <v>27</v>
      </c>
      <c r="D2207" s="66"/>
      <c r="E2207" s="12"/>
      <c r="F2207" s="12"/>
      <c r="G2207" s="12"/>
      <c r="H2207" s="12"/>
      <c r="I2207" s="12"/>
      <c r="J2207" s="12"/>
      <c r="K2207" s="12"/>
      <c r="L2207" s="12"/>
      <c r="M2207" s="12"/>
      <c r="N2207" s="12"/>
      <c r="O2207" s="12"/>
      <c r="P2207" s="55">
        <f t="shared" si="104"/>
        <v>0</v>
      </c>
    </row>
    <row r="2208" spans="1:16" x14ac:dyDescent="0.25">
      <c r="A2208" s="526">
        <v>578</v>
      </c>
      <c r="B2208" s="529" t="s">
        <v>2460</v>
      </c>
      <c r="C2208" s="110">
        <v>11</v>
      </c>
      <c r="D2208" s="66"/>
      <c r="E2208" s="12"/>
      <c r="F2208" s="12"/>
      <c r="G2208" s="12"/>
      <c r="H2208" s="12"/>
      <c r="I2208" s="12"/>
      <c r="J2208" s="12"/>
      <c r="K2208" s="12"/>
      <c r="L2208" s="12"/>
      <c r="M2208" s="12"/>
      <c r="N2208" s="12"/>
      <c r="O2208" s="12"/>
      <c r="P2208" s="55">
        <f t="shared" si="104"/>
        <v>0</v>
      </c>
    </row>
    <row r="2209" spans="1:16" x14ac:dyDescent="0.25">
      <c r="A2209" s="527"/>
      <c r="B2209" s="530"/>
      <c r="C2209" s="110">
        <v>12</v>
      </c>
      <c r="D2209" s="66"/>
      <c r="E2209" s="12"/>
      <c r="F2209" s="12"/>
      <c r="G2209" s="12"/>
      <c r="H2209" s="12"/>
      <c r="I2209" s="12"/>
      <c r="J2209" s="12"/>
      <c r="K2209" s="12"/>
      <c r="L2209" s="12"/>
      <c r="M2209" s="12"/>
      <c r="N2209" s="12"/>
      <c r="O2209" s="12"/>
      <c r="P2209" s="55">
        <f t="shared" si="104"/>
        <v>0</v>
      </c>
    </row>
    <row r="2210" spans="1:16" x14ac:dyDescent="0.25">
      <c r="A2210" s="527"/>
      <c r="B2210" s="530"/>
      <c r="C2210" s="110">
        <v>13</v>
      </c>
      <c r="D2210" s="66"/>
      <c r="E2210" s="12"/>
      <c r="F2210" s="12"/>
      <c r="G2210" s="12"/>
      <c r="H2210" s="12"/>
      <c r="I2210" s="12"/>
      <c r="J2210" s="12"/>
      <c r="K2210" s="12"/>
      <c r="L2210" s="12"/>
      <c r="M2210" s="12"/>
      <c r="N2210" s="12"/>
      <c r="O2210" s="12"/>
      <c r="P2210" s="55">
        <f t="shared" si="104"/>
        <v>0</v>
      </c>
    </row>
    <row r="2211" spans="1:16" x14ac:dyDescent="0.25">
      <c r="A2211" s="527"/>
      <c r="B2211" s="530"/>
      <c r="C2211" s="110">
        <v>14</v>
      </c>
      <c r="D2211" s="66"/>
      <c r="E2211" s="12"/>
      <c r="F2211" s="12"/>
      <c r="G2211" s="12"/>
      <c r="H2211" s="12"/>
      <c r="I2211" s="12"/>
      <c r="J2211" s="12"/>
      <c r="K2211" s="12"/>
      <c r="L2211" s="12"/>
      <c r="M2211" s="12"/>
      <c r="N2211" s="12"/>
      <c r="O2211" s="12"/>
      <c r="P2211" s="55">
        <f t="shared" si="104"/>
        <v>0</v>
      </c>
    </row>
    <row r="2212" spans="1:16" x14ac:dyDescent="0.25">
      <c r="A2212" s="527"/>
      <c r="B2212" s="530"/>
      <c r="C2212" s="110">
        <v>15</v>
      </c>
      <c r="D2212" s="66"/>
      <c r="E2212" s="12"/>
      <c r="F2212" s="12"/>
      <c r="G2212" s="12"/>
      <c r="H2212" s="12"/>
      <c r="I2212" s="12"/>
      <c r="J2212" s="12"/>
      <c r="K2212" s="12"/>
      <c r="L2212" s="12"/>
      <c r="M2212" s="12"/>
      <c r="N2212" s="12"/>
      <c r="O2212" s="12"/>
      <c r="P2212" s="55">
        <f t="shared" si="104"/>
        <v>0</v>
      </c>
    </row>
    <row r="2213" spans="1:16" x14ac:dyDescent="0.25">
      <c r="A2213" s="527"/>
      <c r="B2213" s="530"/>
      <c r="C2213" s="110">
        <v>16</v>
      </c>
      <c r="D2213" s="66"/>
      <c r="E2213" s="12"/>
      <c r="F2213" s="12"/>
      <c r="G2213" s="12"/>
      <c r="H2213" s="12"/>
      <c r="I2213" s="12"/>
      <c r="J2213" s="12"/>
      <c r="K2213" s="12"/>
      <c r="L2213" s="12"/>
      <c r="M2213" s="12"/>
      <c r="N2213" s="12"/>
      <c r="O2213" s="12"/>
      <c r="P2213" s="55">
        <f t="shared" si="104"/>
        <v>0</v>
      </c>
    </row>
    <row r="2214" spans="1:16" x14ac:dyDescent="0.25">
      <c r="A2214" s="527"/>
      <c r="B2214" s="530"/>
      <c r="C2214" s="110">
        <v>17</v>
      </c>
      <c r="D2214" s="66"/>
      <c r="E2214" s="12"/>
      <c r="F2214" s="12"/>
      <c r="G2214" s="12"/>
      <c r="H2214" s="12"/>
      <c r="I2214" s="12"/>
      <c r="J2214" s="12"/>
      <c r="K2214" s="12"/>
      <c r="L2214" s="12"/>
      <c r="M2214" s="12"/>
      <c r="N2214" s="12"/>
      <c r="O2214" s="12"/>
      <c r="P2214" s="55">
        <f t="shared" si="104"/>
        <v>0</v>
      </c>
    </row>
    <row r="2215" spans="1:16" x14ac:dyDescent="0.25">
      <c r="A2215" s="527"/>
      <c r="B2215" s="530"/>
      <c r="C2215" s="110">
        <v>25</v>
      </c>
      <c r="D2215" s="66"/>
      <c r="E2215" s="12"/>
      <c r="F2215" s="12"/>
      <c r="G2215" s="12"/>
      <c r="H2215" s="12"/>
      <c r="I2215" s="12"/>
      <c r="J2215" s="12"/>
      <c r="K2215" s="12"/>
      <c r="L2215" s="12"/>
      <c r="M2215" s="12"/>
      <c r="N2215" s="12"/>
      <c r="O2215" s="12"/>
      <c r="P2215" s="55">
        <f t="shared" si="104"/>
        <v>0</v>
      </c>
    </row>
    <row r="2216" spans="1:16" x14ac:dyDescent="0.25">
      <c r="A2216" s="527"/>
      <c r="B2216" s="530"/>
      <c r="C2216" s="110">
        <v>26</v>
      </c>
      <c r="D2216" s="66"/>
      <c r="E2216" s="12"/>
      <c r="F2216" s="12"/>
      <c r="G2216" s="12"/>
      <c r="H2216" s="12"/>
      <c r="I2216" s="12"/>
      <c r="J2216" s="12"/>
      <c r="K2216" s="12"/>
      <c r="L2216" s="12"/>
      <c r="M2216" s="12"/>
      <c r="N2216" s="12"/>
      <c r="O2216" s="12"/>
      <c r="P2216" s="55">
        <f t="shared" si="104"/>
        <v>0</v>
      </c>
    </row>
    <row r="2217" spans="1:16" x14ac:dyDescent="0.25">
      <c r="A2217" s="528"/>
      <c r="B2217" s="531"/>
      <c r="C2217" s="110">
        <v>27</v>
      </c>
      <c r="D2217" s="66"/>
      <c r="E2217" s="12"/>
      <c r="F2217" s="12"/>
      <c r="G2217" s="12"/>
      <c r="H2217" s="12"/>
      <c r="I2217" s="12"/>
      <c r="J2217" s="12"/>
      <c r="K2217" s="12"/>
      <c r="L2217" s="12"/>
      <c r="M2217" s="12"/>
      <c r="N2217" s="12"/>
      <c r="O2217" s="12"/>
      <c r="P2217" s="55">
        <f t="shared" si="104"/>
        <v>0</v>
      </c>
    </row>
    <row r="2218" spans="1:16" x14ac:dyDescent="0.25">
      <c r="A2218" s="526">
        <v>579</v>
      </c>
      <c r="B2218" s="529" t="s">
        <v>2461</v>
      </c>
      <c r="C2218" s="110">
        <v>11</v>
      </c>
      <c r="D2218" s="66"/>
      <c r="E2218" s="12"/>
      <c r="F2218" s="12"/>
      <c r="G2218" s="12"/>
      <c r="H2218" s="12"/>
      <c r="I2218" s="12"/>
      <c r="J2218" s="12"/>
      <c r="K2218" s="12"/>
      <c r="L2218" s="12"/>
      <c r="M2218" s="12"/>
      <c r="N2218" s="12"/>
      <c r="O2218" s="12"/>
      <c r="P2218" s="55">
        <f t="shared" si="104"/>
        <v>0</v>
      </c>
    </row>
    <row r="2219" spans="1:16" x14ac:dyDescent="0.25">
      <c r="A2219" s="527"/>
      <c r="B2219" s="530"/>
      <c r="C2219" s="110">
        <v>12</v>
      </c>
      <c r="D2219" s="66"/>
      <c r="E2219" s="12"/>
      <c r="F2219" s="12"/>
      <c r="G2219" s="12"/>
      <c r="H2219" s="12"/>
      <c r="I2219" s="12"/>
      <c r="J2219" s="12"/>
      <c r="K2219" s="12"/>
      <c r="L2219" s="12"/>
      <c r="M2219" s="12"/>
      <c r="N2219" s="12"/>
      <c r="O2219" s="12"/>
      <c r="P2219" s="55">
        <f t="shared" ref="P2219:P2227" si="105">SUM(D2219:O2219)</f>
        <v>0</v>
      </c>
    </row>
    <row r="2220" spans="1:16" x14ac:dyDescent="0.25">
      <c r="A2220" s="527"/>
      <c r="B2220" s="530"/>
      <c r="C2220" s="110">
        <v>13</v>
      </c>
      <c r="D2220" s="66"/>
      <c r="E2220" s="12"/>
      <c r="F2220" s="12"/>
      <c r="G2220" s="12"/>
      <c r="H2220" s="12"/>
      <c r="I2220" s="12"/>
      <c r="J2220" s="12"/>
      <c r="K2220" s="12"/>
      <c r="L2220" s="12"/>
      <c r="M2220" s="12"/>
      <c r="N2220" s="12"/>
      <c r="O2220" s="12"/>
      <c r="P2220" s="55">
        <f t="shared" si="105"/>
        <v>0</v>
      </c>
    </row>
    <row r="2221" spans="1:16" x14ac:dyDescent="0.25">
      <c r="A2221" s="527"/>
      <c r="B2221" s="530"/>
      <c r="C2221" s="110">
        <v>14</v>
      </c>
      <c r="D2221" s="66"/>
      <c r="E2221" s="12"/>
      <c r="F2221" s="12"/>
      <c r="G2221" s="12"/>
      <c r="H2221" s="12"/>
      <c r="I2221" s="12"/>
      <c r="J2221" s="12"/>
      <c r="K2221" s="12"/>
      <c r="L2221" s="12"/>
      <c r="M2221" s="12"/>
      <c r="N2221" s="12"/>
      <c r="O2221" s="12"/>
      <c r="P2221" s="55">
        <f t="shared" si="105"/>
        <v>0</v>
      </c>
    </row>
    <row r="2222" spans="1:16" x14ac:dyDescent="0.25">
      <c r="A2222" s="527"/>
      <c r="B2222" s="530"/>
      <c r="C2222" s="110">
        <v>15</v>
      </c>
      <c r="D2222" s="66"/>
      <c r="E2222" s="12"/>
      <c r="F2222" s="12"/>
      <c r="G2222" s="12"/>
      <c r="H2222" s="12"/>
      <c r="I2222" s="12"/>
      <c r="J2222" s="12"/>
      <c r="K2222" s="12"/>
      <c r="L2222" s="12"/>
      <c r="M2222" s="12"/>
      <c r="N2222" s="12"/>
      <c r="O2222" s="12"/>
      <c r="P2222" s="55">
        <f t="shared" si="105"/>
        <v>0</v>
      </c>
    </row>
    <row r="2223" spans="1:16" x14ac:dyDescent="0.25">
      <c r="A2223" s="527"/>
      <c r="B2223" s="530"/>
      <c r="C2223" s="110">
        <v>16</v>
      </c>
      <c r="D2223" s="66"/>
      <c r="E2223" s="12"/>
      <c r="F2223" s="12"/>
      <c r="G2223" s="12"/>
      <c r="H2223" s="12"/>
      <c r="I2223" s="12"/>
      <c r="J2223" s="12"/>
      <c r="K2223" s="12"/>
      <c r="L2223" s="12"/>
      <c r="M2223" s="12"/>
      <c r="N2223" s="12"/>
      <c r="O2223" s="12"/>
      <c r="P2223" s="55">
        <f t="shared" si="105"/>
        <v>0</v>
      </c>
    </row>
    <row r="2224" spans="1:16" x14ac:dyDescent="0.25">
      <c r="A2224" s="527"/>
      <c r="B2224" s="530"/>
      <c r="C2224" s="110">
        <v>17</v>
      </c>
      <c r="D2224" s="66"/>
      <c r="E2224" s="12"/>
      <c r="F2224" s="12"/>
      <c r="G2224" s="12"/>
      <c r="H2224" s="12"/>
      <c r="I2224" s="12"/>
      <c r="J2224" s="12"/>
      <c r="K2224" s="12"/>
      <c r="L2224" s="12"/>
      <c r="M2224" s="12"/>
      <c r="N2224" s="12"/>
      <c r="O2224" s="12"/>
      <c r="P2224" s="55">
        <f t="shared" si="105"/>
        <v>0</v>
      </c>
    </row>
    <row r="2225" spans="1:16" x14ac:dyDescent="0.25">
      <c r="A2225" s="527"/>
      <c r="B2225" s="530"/>
      <c r="C2225" s="110">
        <v>25</v>
      </c>
      <c r="D2225" s="66"/>
      <c r="E2225" s="12"/>
      <c r="F2225" s="12"/>
      <c r="G2225" s="12"/>
      <c r="H2225" s="12"/>
      <c r="I2225" s="12"/>
      <c r="J2225" s="12"/>
      <c r="K2225" s="12"/>
      <c r="L2225" s="12"/>
      <c r="M2225" s="12"/>
      <c r="N2225" s="12"/>
      <c r="O2225" s="12"/>
      <c r="P2225" s="55">
        <f t="shared" si="105"/>
        <v>0</v>
      </c>
    </row>
    <row r="2226" spans="1:16" x14ac:dyDescent="0.25">
      <c r="A2226" s="527"/>
      <c r="B2226" s="530"/>
      <c r="C2226" s="110">
        <v>26</v>
      </c>
      <c r="D2226" s="66"/>
      <c r="E2226" s="12"/>
      <c r="F2226" s="12"/>
      <c r="G2226" s="12"/>
      <c r="H2226" s="12"/>
      <c r="I2226" s="12"/>
      <c r="J2226" s="12"/>
      <c r="K2226" s="12"/>
      <c r="L2226" s="12"/>
      <c r="M2226" s="12"/>
      <c r="N2226" s="12"/>
      <c r="O2226" s="12"/>
      <c r="P2226" s="55">
        <f t="shared" si="105"/>
        <v>0</v>
      </c>
    </row>
    <row r="2227" spans="1:16" x14ac:dyDescent="0.25">
      <c r="A2227" s="528"/>
      <c r="B2227" s="531"/>
      <c r="C2227" s="110">
        <v>27</v>
      </c>
      <c r="D2227" s="66"/>
      <c r="E2227" s="12"/>
      <c r="F2227" s="12"/>
      <c r="G2227" s="12"/>
      <c r="H2227" s="12"/>
      <c r="I2227" s="12"/>
      <c r="J2227" s="12"/>
      <c r="K2227" s="12"/>
      <c r="L2227" s="12"/>
      <c r="M2227" s="12"/>
      <c r="N2227" s="12"/>
      <c r="O2227" s="12"/>
      <c r="P2227" s="55">
        <f t="shared" si="105"/>
        <v>0</v>
      </c>
    </row>
    <row r="2228" spans="1:16" x14ac:dyDescent="0.25">
      <c r="A2228" s="74">
        <v>5800</v>
      </c>
      <c r="B2228" s="534" t="s">
        <v>2462</v>
      </c>
      <c r="C2228" s="535"/>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x14ac:dyDescent="0.25">
      <c r="A2229" s="526">
        <v>581</v>
      </c>
      <c r="B2229" s="529" t="s">
        <v>2463</v>
      </c>
      <c r="C2229" s="110">
        <v>11</v>
      </c>
      <c r="D2229" s="66"/>
      <c r="E2229" s="12"/>
      <c r="F2229" s="12"/>
      <c r="G2229" s="12"/>
      <c r="H2229" s="12"/>
      <c r="I2229" s="12"/>
      <c r="J2229" s="12"/>
      <c r="K2229" s="12"/>
      <c r="L2229" s="12"/>
      <c r="M2229" s="12"/>
      <c r="N2229" s="12"/>
      <c r="O2229" s="12"/>
      <c r="P2229" s="55">
        <f>SUM(D2229:O2229)</f>
        <v>0</v>
      </c>
    </row>
    <row r="2230" spans="1:16" x14ac:dyDescent="0.25">
      <c r="A2230" s="527"/>
      <c r="B2230" s="530"/>
      <c r="C2230" s="110">
        <v>12</v>
      </c>
      <c r="D2230" s="66"/>
      <c r="E2230" s="12"/>
      <c r="F2230" s="12"/>
      <c r="G2230" s="12"/>
      <c r="H2230" s="12"/>
      <c r="I2230" s="12"/>
      <c r="J2230" s="12"/>
      <c r="K2230" s="12"/>
      <c r="L2230" s="12"/>
      <c r="M2230" s="12"/>
      <c r="N2230" s="12"/>
      <c r="O2230" s="12"/>
      <c r="P2230" s="55">
        <f t="shared" ref="P2230:P2268" si="107">SUM(D2230:O2230)</f>
        <v>0</v>
      </c>
    </row>
    <row r="2231" spans="1:16" x14ac:dyDescent="0.25">
      <c r="A2231" s="527"/>
      <c r="B2231" s="530"/>
      <c r="C2231" s="110">
        <v>13</v>
      </c>
      <c r="D2231" s="66"/>
      <c r="E2231" s="12"/>
      <c r="F2231" s="12"/>
      <c r="G2231" s="12"/>
      <c r="H2231" s="12"/>
      <c r="I2231" s="12"/>
      <c r="J2231" s="12"/>
      <c r="K2231" s="12"/>
      <c r="L2231" s="12"/>
      <c r="M2231" s="12"/>
      <c r="N2231" s="12"/>
      <c r="O2231" s="12"/>
      <c r="P2231" s="55">
        <f t="shared" si="107"/>
        <v>0</v>
      </c>
    </row>
    <row r="2232" spans="1:16" x14ac:dyDescent="0.25">
      <c r="A2232" s="527"/>
      <c r="B2232" s="530"/>
      <c r="C2232" s="110">
        <v>14</v>
      </c>
      <c r="D2232" s="66"/>
      <c r="E2232" s="12"/>
      <c r="F2232" s="12"/>
      <c r="G2232" s="12"/>
      <c r="H2232" s="12"/>
      <c r="I2232" s="12"/>
      <c r="J2232" s="12"/>
      <c r="K2232" s="12"/>
      <c r="L2232" s="12"/>
      <c r="M2232" s="12"/>
      <c r="N2232" s="12"/>
      <c r="O2232" s="12"/>
      <c r="P2232" s="55">
        <f t="shared" si="107"/>
        <v>0</v>
      </c>
    </row>
    <row r="2233" spans="1:16" x14ac:dyDescent="0.25">
      <c r="A2233" s="527"/>
      <c r="B2233" s="530"/>
      <c r="C2233" s="110">
        <v>15</v>
      </c>
      <c r="D2233" s="66"/>
      <c r="E2233" s="12"/>
      <c r="F2233" s="12"/>
      <c r="G2233" s="12"/>
      <c r="H2233" s="12"/>
      <c r="I2233" s="12"/>
      <c r="J2233" s="12"/>
      <c r="K2233" s="12"/>
      <c r="L2233" s="12"/>
      <c r="M2233" s="12"/>
      <c r="N2233" s="12"/>
      <c r="O2233" s="12"/>
      <c r="P2233" s="55">
        <f t="shared" si="107"/>
        <v>0</v>
      </c>
    </row>
    <row r="2234" spans="1:16" x14ac:dyDescent="0.25">
      <c r="A2234" s="527"/>
      <c r="B2234" s="530"/>
      <c r="C2234" s="110">
        <v>16</v>
      </c>
      <c r="D2234" s="66"/>
      <c r="E2234" s="12"/>
      <c r="F2234" s="12"/>
      <c r="G2234" s="12"/>
      <c r="H2234" s="12"/>
      <c r="I2234" s="12"/>
      <c r="J2234" s="12"/>
      <c r="K2234" s="12"/>
      <c r="L2234" s="12"/>
      <c r="M2234" s="12"/>
      <c r="N2234" s="12"/>
      <c r="O2234" s="12"/>
      <c r="P2234" s="55">
        <f t="shared" si="107"/>
        <v>0</v>
      </c>
    </row>
    <row r="2235" spans="1:16" x14ac:dyDescent="0.25">
      <c r="A2235" s="527"/>
      <c r="B2235" s="530"/>
      <c r="C2235" s="110">
        <v>17</v>
      </c>
      <c r="D2235" s="66"/>
      <c r="E2235" s="12"/>
      <c r="F2235" s="12"/>
      <c r="G2235" s="12"/>
      <c r="H2235" s="12"/>
      <c r="I2235" s="12"/>
      <c r="J2235" s="12"/>
      <c r="K2235" s="12"/>
      <c r="L2235" s="12"/>
      <c r="M2235" s="12"/>
      <c r="N2235" s="12"/>
      <c r="O2235" s="12"/>
      <c r="P2235" s="55">
        <f t="shared" si="107"/>
        <v>0</v>
      </c>
    </row>
    <row r="2236" spans="1:16" x14ac:dyDescent="0.25">
      <c r="A2236" s="527"/>
      <c r="B2236" s="530"/>
      <c r="C2236" s="110">
        <v>25</v>
      </c>
      <c r="D2236" s="66"/>
      <c r="E2236" s="12"/>
      <c r="F2236" s="12"/>
      <c r="G2236" s="12"/>
      <c r="H2236" s="12"/>
      <c r="I2236" s="12"/>
      <c r="J2236" s="12"/>
      <c r="K2236" s="12"/>
      <c r="L2236" s="12"/>
      <c r="M2236" s="12"/>
      <c r="N2236" s="12"/>
      <c r="O2236" s="12"/>
      <c r="P2236" s="55">
        <f t="shared" si="107"/>
        <v>0</v>
      </c>
    </row>
    <row r="2237" spans="1:16" x14ac:dyDescent="0.25">
      <c r="A2237" s="527"/>
      <c r="B2237" s="530"/>
      <c r="C2237" s="110">
        <v>26</v>
      </c>
      <c r="D2237" s="66"/>
      <c r="E2237" s="12"/>
      <c r="F2237" s="12"/>
      <c r="G2237" s="12"/>
      <c r="H2237" s="12"/>
      <c r="I2237" s="12"/>
      <c r="J2237" s="12"/>
      <c r="K2237" s="12"/>
      <c r="L2237" s="12"/>
      <c r="M2237" s="12"/>
      <c r="N2237" s="12"/>
      <c r="O2237" s="12"/>
      <c r="P2237" s="55">
        <f t="shared" si="107"/>
        <v>0</v>
      </c>
    </row>
    <row r="2238" spans="1:16" x14ac:dyDescent="0.25">
      <c r="A2238" s="528"/>
      <c r="B2238" s="531"/>
      <c r="C2238" s="110">
        <v>27</v>
      </c>
      <c r="D2238" s="66"/>
      <c r="E2238" s="12"/>
      <c r="F2238" s="12"/>
      <c r="G2238" s="12"/>
      <c r="H2238" s="12"/>
      <c r="I2238" s="12"/>
      <c r="J2238" s="12"/>
      <c r="K2238" s="12"/>
      <c r="L2238" s="12"/>
      <c r="M2238" s="12"/>
      <c r="N2238" s="12"/>
      <c r="O2238" s="12"/>
      <c r="P2238" s="55">
        <f t="shared" si="107"/>
        <v>0</v>
      </c>
    </row>
    <row r="2239" spans="1:16" x14ac:dyDescent="0.25">
      <c r="A2239" s="526">
        <v>582</v>
      </c>
      <c r="B2239" s="529" t="s">
        <v>2464</v>
      </c>
      <c r="C2239" s="110">
        <v>11</v>
      </c>
      <c r="D2239" s="66"/>
      <c r="E2239" s="12"/>
      <c r="F2239" s="12"/>
      <c r="G2239" s="12"/>
      <c r="H2239" s="12"/>
      <c r="I2239" s="12"/>
      <c r="J2239" s="12"/>
      <c r="K2239" s="12"/>
      <c r="L2239" s="12"/>
      <c r="M2239" s="12"/>
      <c r="N2239" s="12"/>
      <c r="O2239" s="12"/>
      <c r="P2239" s="55">
        <f t="shared" si="107"/>
        <v>0</v>
      </c>
    </row>
    <row r="2240" spans="1:16" x14ac:dyDescent="0.25">
      <c r="A2240" s="527"/>
      <c r="B2240" s="530"/>
      <c r="C2240" s="110">
        <v>12</v>
      </c>
      <c r="D2240" s="66"/>
      <c r="E2240" s="12"/>
      <c r="F2240" s="12"/>
      <c r="G2240" s="12"/>
      <c r="H2240" s="12"/>
      <c r="I2240" s="12"/>
      <c r="J2240" s="12"/>
      <c r="K2240" s="12"/>
      <c r="L2240" s="12"/>
      <c r="M2240" s="12"/>
      <c r="N2240" s="12"/>
      <c r="O2240" s="12"/>
      <c r="P2240" s="55">
        <f t="shared" si="107"/>
        <v>0</v>
      </c>
    </row>
    <row r="2241" spans="1:16" x14ac:dyDescent="0.25">
      <c r="A2241" s="527"/>
      <c r="B2241" s="530"/>
      <c r="C2241" s="110">
        <v>13</v>
      </c>
      <c r="D2241" s="66"/>
      <c r="E2241" s="12"/>
      <c r="F2241" s="12"/>
      <c r="G2241" s="12"/>
      <c r="H2241" s="12"/>
      <c r="I2241" s="12"/>
      <c r="J2241" s="12"/>
      <c r="K2241" s="12"/>
      <c r="L2241" s="12"/>
      <c r="M2241" s="12"/>
      <c r="N2241" s="12"/>
      <c r="O2241" s="12"/>
      <c r="P2241" s="55">
        <f t="shared" si="107"/>
        <v>0</v>
      </c>
    </row>
    <row r="2242" spans="1:16" x14ac:dyDescent="0.25">
      <c r="A2242" s="527"/>
      <c r="B2242" s="530"/>
      <c r="C2242" s="110">
        <v>14</v>
      </c>
      <c r="D2242" s="66"/>
      <c r="E2242" s="12"/>
      <c r="F2242" s="12"/>
      <c r="G2242" s="12"/>
      <c r="H2242" s="12"/>
      <c r="I2242" s="12"/>
      <c r="J2242" s="12"/>
      <c r="K2242" s="12"/>
      <c r="L2242" s="12"/>
      <c r="M2242" s="12"/>
      <c r="N2242" s="12"/>
      <c r="O2242" s="12"/>
      <c r="P2242" s="55">
        <f t="shared" si="107"/>
        <v>0</v>
      </c>
    </row>
    <row r="2243" spans="1:16" x14ac:dyDescent="0.25">
      <c r="A2243" s="527"/>
      <c r="B2243" s="530"/>
      <c r="C2243" s="110">
        <v>15</v>
      </c>
      <c r="D2243" s="66"/>
      <c r="E2243" s="12"/>
      <c r="F2243" s="12"/>
      <c r="G2243" s="12"/>
      <c r="H2243" s="12"/>
      <c r="I2243" s="12"/>
      <c r="J2243" s="12"/>
      <c r="K2243" s="12"/>
      <c r="L2243" s="12"/>
      <c r="M2243" s="12"/>
      <c r="N2243" s="12"/>
      <c r="O2243" s="12"/>
      <c r="P2243" s="55">
        <f t="shared" si="107"/>
        <v>0</v>
      </c>
    </row>
    <row r="2244" spans="1:16" x14ac:dyDescent="0.25">
      <c r="A2244" s="527"/>
      <c r="B2244" s="530"/>
      <c r="C2244" s="110">
        <v>16</v>
      </c>
      <c r="D2244" s="66"/>
      <c r="E2244" s="12"/>
      <c r="F2244" s="12"/>
      <c r="G2244" s="12"/>
      <c r="H2244" s="12"/>
      <c r="I2244" s="12"/>
      <c r="J2244" s="12"/>
      <c r="K2244" s="12"/>
      <c r="L2244" s="12"/>
      <c r="M2244" s="12"/>
      <c r="N2244" s="12"/>
      <c r="O2244" s="12"/>
      <c r="P2244" s="55">
        <f t="shared" si="107"/>
        <v>0</v>
      </c>
    </row>
    <row r="2245" spans="1:16" x14ac:dyDescent="0.25">
      <c r="A2245" s="527"/>
      <c r="B2245" s="530"/>
      <c r="C2245" s="110">
        <v>17</v>
      </c>
      <c r="D2245" s="66"/>
      <c r="E2245" s="12"/>
      <c r="F2245" s="12"/>
      <c r="G2245" s="12"/>
      <c r="H2245" s="12"/>
      <c r="I2245" s="12"/>
      <c r="J2245" s="12"/>
      <c r="K2245" s="12"/>
      <c r="L2245" s="12"/>
      <c r="M2245" s="12"/>
      <c r="N2245" s="12"/>
      <c r="O2245" s="12"/>
      <c r="P2245" s="55">
        <f t="shared" si="107"/>
        <v>0</v>
      </c>
    </row>
    <row r="2246" spans="1:16" x14ac:dyDescent="0.25">
      <c r="A2246" s="527"/>
      <c r="B2246" s="530"/>
      <c r="C2246" s="110">
        <v>25</v>
      </c>
      <c r="D2246" s="66"/>
      <c r="E2246" s="12"/>
      <c r="F2246" s="12"/>
      <c r="G2246" s="12"/>
      <c r="H2246" s="12"/>
      <c r="I2246" s="12"/>
      <c r="J2246" s="12"/>
      <c r="K2246" s="12"/>
      <c r="L2246" s="12"/>
      <c r="M2246" s="12"/>
      <c r="N2246" s="12"/>
      <c r="O2246" s="12"/>
      <c r="P2246" s="55">
        <f t="shared" si="107"/>
        <v>0</v>
      </c>
    </row>
    <row r="2247" spans="1:16" x14ac:dyDescent="0.25">
      <c r="A2247" s="527"/>
      <c r="B2247" s="530"/>
      <c r="C2247" s="110">
        <v>26</v>
      </c>
      <c r="D2247" s="66"/>
      <c r="E2247" s="12"/>
      <c r="F2247" s="12"/>
      <c r="G2247" s="12"/>
      <c r="H2247" s="12"/>
      <c r="I2247" s="12"/>
      <c r="J2247" s="12"/>
      <c r="K2247" s="12"/>
      <c r="L2247" s="12"/>
      <c r="M2247" s="12"/>
      <c r="N2247" s="12"/>
      <c r="O2247" s="12"/>
      <c r="P2247" s="55">
        <f t="shared" si="107"/>
        <v>0</v>
      </c>
    </row>
    <row r="2248" spans="1:16" x14ac:dyDescent="0.25">
      <c r="A2248" s="528"/>
      <c r="B2248" s="531"/>
      <c r="C2248" s="110">
        <v>27</v>
      </c>
      <c r="D2248" s="66"/>
      <c r="E2248" s="12"/>
      <c r="F2248" s="12"/>
      <c r="G2248" s="12"/>
      <c r="H2248" s="12"/>
      <c r="I2248" s="12"/>
      <c r="J2248" s="12"/>
      <c r="K2248" s="12"/>
      <c r="L2248" s="12"/>
      <c r="M2248" s="12"/>
      <c r="N2248" s="12"/>
      <c r="O2248" s="12"/>
      <c r="P2248" s="55">
        <f t="shared" si="107"/>
        <v>0</v>
      </c>
    </row>
    <row r="2249" spans="1:16" x14ac:dyDescent="0.25">
      <c r="A2249" s="526">
        <v>583</v>
      </c>
      <c r="B2249" s="529" t="s">
        <v>2465</v>
      </c>
      <c r="C2249" s="110">
        <v>11</v>
      </c>
      <c r="D2249" s="66"/>
      <c r="E2249" s="12"/>
      <c r="F2249" s="12"/>
      <c r="G2249" s="12"/>
      <c r="H2249" s="12"/>
      <c r="I2249" s="12"/>
      <c r="J2249" s="12"/>
      <c r="K2249" s="12"/>
      <c r="L2249" s="12"/>
      <c r="M2249" s="12"/>
      <c r="N2249" s="12"/>
      <c r="O2249" s="12"/>
      <c r="P2249" s="55">
        <f t="shared" si="107"/>
        <v>0</v>
      </c>
    </row>
    <row r="2250" spans="1:16" x14ac:dyDescent="0.25">
      <c r="A2250" s="527"/>
      <c r="B2250" s="530"/>
      <c r="C2250" s="110">
        <v>12</v>
      </c>
      <c r="D2250" s="66"/>
      <c r="E2250" s="12"/>
      <c r="F2250" s="12"/>
      <c r="G2250" s="12"/>
      <c r="H2250" s="12"/>
      <c r="I2250" s="12"/>
      <c r="J2250" s="12"/>
      <c r="K2250" s="12"/>
      <c r="L2250" s="12"/>
      <c r="M2250" s="12"/>
      <c r="N2250" s="12"/>
      <c r="O2250" s="12"/>
      <c r="P2250" s="55">
        <f t="shared" si="107"/>
        <v>0</v>
      </c>
    </row>
    <row r="2251" spans="1:16" x14ac:dyDescent="0.25">
      <c r="A2251" s="527"/>
      <c r="B2251" s="530"/>
      <c r="C2251" s="110">
        <v>13</v>
      </c>
      <c r="D2251" s="66"/>
      <c r="E2251" s="12"/>
      <c r="F2251" s="12"/>
      <c r="G2251" s="12"/>
      <c r="H2251" s="12"/>
      <c r="I2251" s="12"/>
      <c r="J2251" s="12"/>
      <c r="K2251" s="12"/>
      <c r="L2251" s="12"/>
      <c r="M2251" s="12"/>
      <c r="N2251" s="12"/>
      <c r="O2251" s="12"/>
      <c r="P2251" s="55">
        <f t="shared" si="107"/>
        <v>0</v>
      </c>
    </row>
    <row r="2252" spans="1:16" x14ac:dyDescent="0.25">
      <c r="A2252" s="527"/>
      <c r="B2252" s="530"/>
      <c r="C2252" s="110">
        <v>14</v>
      </c>
      <c r="D2252" s="66"/>
      <c r="E2252" s="12"/>
      <c r="F2252" s="12"/>
      <c r="G2252" s="12"/>
      <c r="H2252" s="12"/>
      <c r="I2252" s="12"/>
      <c r="J2252" s="12"/>
      <c r="K2252" s="12"/>
      <c r="L2252" s="12"/>
      <c r="M2252" s="12"/>
      <c r="N2252" s="12"/>
      <c r="O2252" s="12"/>
      <c r="P2252" s="55">
        <f t="shared" si="107"/>
        <v>0</v>
      </c>
    </row>
    <row r="2253" spans="1:16" x14ac:dyDescent="0.25">
      <c r="A2253" s="527"/>
      <c r="B2253" s="530"/>
      <c r="C2253" s="110">
        <v>15</v>
      </c>
      <c r="D2253" s="66"/>
      <c r="E2253" s="12"/>
      <c r="F2253" s="12"/>
      <c r="G2253" s="12"/>
      <c r="H2253" s="12"/>
      <c r="I2253" s="12"/>
      <c r="J2253" s="12"/>
      <c r="K2253" s="12"/>
      <c r="L2253" s="12"/>
      <c r="M2253" s="12"/>
      <c r="N2253" s="12"/>
      <c r="O2253" s="12"/>
      <c r="P2253" s="55">
        <f t="shared" si="107"/>
        <v>0</v>
      </c>
    </row>
    <row r="2254" spans="1:16" x14ac:dyDescent="0.25">
      <c r="A2254" s="527"/>
      <c r="B2254" s="530"/>
      <c r="C2254" s="110">
        <v>16</v>
      </c>
      <c r="D2254" s="66"/>
      <c r="E2254" s="12"/>
      <c r="F2254" s="12"/>
      <c r="G2254" s="12"/>
      <c r="H2254" s="12"/>
      <c r="I2254" s="12"/>
      <c r="J2254" s="12"/>
      <c r="K2254" s="12"/>
      <c r="L2254" s="12"/>
      <c r="M2254" s="12"/>
      <c r="N2254" s="12"/>
      <c r="O2254" s="12"/>
      <c r="P2254" s="55">
        <f t="shared" si="107"/>
        <v>0</v>
      </c>
    </row>
    <row r="2255" spans="1:16" x14ac:dyDescent="0.25">
      <c r="A2255" s="527"/>
      <c r="B2255" s="530"/>
      <c r="C2255" s="110">
        <v>17</v>
      </c>
      <c r="D2255" s="66"/>
      <c r="E2255" s="12"/>
      <c r="F2255" s="12"/>
      <c r="G2255" s="12"/>
      <c r="H2255" s="12"/>
      <c r="I2255" s="12"/>
      <c r="J2255" s="12"/>
      <c r="K2255" s="12"/>
      <c r="L2255" s="12"/>
      <c r="M2255" s="12"/>
      <c r="N2255" s="12"/>
      <c r="O2255" s="12"/>
      <c r="P2255" s="55">
        <f t="shared" si="107"/>
        <v>0</v>
      </c>
    </row>
    <row r="2256" spans="1:16" x14ac:dyDescent="0.25">
      <c r="A2256" s="527"/>
      <c r="B2256" s="530"/>
      <c r="C2256" s="110">
        <v>25</v>
      </c>
      <c r="D2256" s="66"/>
      <c r="E2256" s="12"/>
      <c r="F2256" s="12"/>
      <c r="G2256" s="12"/>
      <c r="H2256" s="12"/>
      <c r="I2256" s="12"/>
      <c r="J2256" s="12"/>
      <c r="K2256" s="12"/>
      <c r="L2256" s="12"/>
      <c r="M2256" s="12"/>
      <c r="N2256" s="12"/>
      <c r="O2256" s="12"/>
      <c r="P2256" s="55">
        <f t="shared" si="107"/>
        <v>0</v>
      </c>
    </row>
    <row r="2257" spans="1:16" x14ac:dyDescent="0.25">
      <c r="A2257" s="527"/>
      <c r="B2257" s="530"/>
      <c r="C2257" s="110">
        <v>26</v>
      </c>
      <c r="D2257" s="66"/>
      <c r="E2257" s="12"/>
      <c r="F2257" s="12"/>
      <c r="G2257" s="12"/>
      <c r="H2257" s="12"/>
      <c r="I2257" s="12"/>
      <c r="J2257" s="12"/>
      <c r="K2257" s="12"/>
      <c r="L2257" s="12"/>
      <c r="M2257" s="12"/>
      <c r="N2257" s="12"/>
      <c r="O2257" s="12"/>
      <c r="P2257" s="55">
        <f t="shared" si="107"/>
        <v>0</v>
      </c>
    </row>
    <row r="2258" spans="1:16" x14ac:dyDescent="0.25">
      <c r="A2258" s="528"/>
      <c r="B2258" s="531"/>
      <c r="C2258" s="110">
        <v>27</v>
      </c>
      <c r="D2258" s="66"/>
      <c r="E2258" s="12"/>
      <c r="F2258" s="12"/>
      <c r="G2258" s="12"/>
      <c r="H2258" s="12"/>
      <c r="I2258" s="12"/>
      <c r="J2258" s="12"/>
      <c r="K2258" s="12"/>
      <c r="L2258" s="12"/>
      <c r="M2258" s="12"/>
      <c r="N2258" s="12"/>
      <c r="O2258" s="12"/>
      <c r="P2258" s="55">
        <f t="shared" si="107"/>
        <v>0</v>
      </c>
    </row>
    <row r="2259" spans="1:16" x14ac:dyDescent="0.25">
      <c r="A2259" s="526">
        <v>589</v>
      </c>
      <c r="B2259" s="529" t="s">
        <v>2466</v>
      </c>
      <c r="C2259" s="110">
        <v>11</v>
      </c>
      <c r="D2259" s="66"/>
      <c r="E2259" s="12"/>
      <c r="F2259" s="12"/>
      <c r="G2259" s="12"/>
      <c r="H2259" s="12"/>
      <c r="I2259" s="12"/>
      <c r="J2259" s="12"/>
      <c r="K2259" s="12"/>
      <c r="L2259" s="12"/>
      <c r="M2259" s="12"/>
      <c r="N2259" s="12"/>
      <c r="O2259" s="12"/>
      <c r="P2259" s="55">
        <f t="shared" si="107"/>
        <v>0</v>
      </c>
    </row>
    <row r="2260" spans="1:16" x14ac:dyDescent="0.25">
      <c r="A2260" s="527"/>
      <c r="B2260" s="530"/>
      <c r="C2260" s="110">
        <v>12</v>
      </c>
      <c r="D2260" s="66"/>
      <c r="E2260" s="12"/>
      <c r="F2260" s="12"/>
      <c r="G2260" s="12"/>
      <c r="H2260" s="12"/>
      <c r="I2260" s="12"/>
      <c r="J2260" s="12"/>
      <c r="K2260" s="12"/>
      <c r="L2260" s="12"/>
      <c r="M2260" s="12"/>
      <c r="N2260" s="12"/>
      <c r="O2260" s="12"/>
      <c r="P2260" s="55">
        <f t="shared" si="107"/>
        <v>0</v>
      </c>
    </row>
    <row r="2261" spans="1:16" x14ac:dyDescent="0.25">
      <c r="A2261" s="527"/>
      <c r="B2261" s="530"/>
      <c r="C2261" s="110">
        <v>13</v>
      </c>
      <c r="D2261" s="66"/>
      <c r="E2261" s="12"/>
      <c r="F2261" s="12"/>
      <c r="G2261" s="12"/>
      <c r="H2261" s="12"/>
      <c r="I2261" s="12"/>
      <c r="J2261" s="12"/>
      <c r="K2261" s="12"/>
      <c r="L2261" s="12"/>
      <c r="M2261" s="12"/>
      <c r="N2261" s="12"/>
      <c r="O2261" s="12"/>
      <c r="P2261" s="55">
        <f t="shared" si="107"/>
        <v>0</v>
      </c>
    </row>
    <row r="2262" spans="1:16" x14ac:dyDescent="0.25">
      <c r="A2262" s="527"/>
      <c r="B2262" s="530"/>
      <c r="C2262" s="110">
        <v>14</v>
      </c>
      <c r="D2262" s="66"/>
      <c r="E2262" s="12"/>
      <c r="F2262" s="12"/>
      <c r="G2262" s="12"/>
      <c r="H2262" s="12"/>
      <c r="I2262" s="12"/>
      <c r="J2262" s="12"/>
      <c r="K2262" s="12"/>
      <c r="L2262" s="12"/>
      <c r="M2262" s="12"/>
      <c r="N2262" s="12"/>
      <c r="O2262" s="12"/>
      <c r="P2262" s="55">
        <f t="shared" si="107"/>
        <v>0</v>
      </c>
    </row>
    <row r="2263" spans="1:16" x14ac:dyDescent="0.25">
      <c r="A2263" s="527"/>
      <c r="B2263" s="530"/>
      <c r="C2263" s="110">
        <v>15</v>
      </c>
      <c r="D2263" s="66"/>
      <c r="E2263" s="12"/>
      <c r="F2263" s="12"/>
      <c r="G2263" s="12"/>
      <c r="H2263" s="12"/>
      <c r="I2263" s="12"/>
      <c r="J2263" s="12"/>
      <c r="K2263" s="12"/>
      <c r="L2263" s="12"/>
      <c r="M2263" s="12"/>
      <c r="N2263" s="12"/>
      <c r="O2263" s="12"/>
      <c r="P2263" s="55">
        <f t="shared" si="107"/>
        <v>0</v>
      </c>
    </row>
    <row r="2264" spans="1:16" x14ac:dyDescent="0.25">
      <c r="A2264" s="527"/>
      <c r="B2264" s="530"/>
      <c r="C2264" s="110">
        <v>16</v>
      </c>
      <c r="D2264" s="66"/>
      <c r="E2264" s="12"/>
      <c r="F2264" s="12"/>
      <c r="G2264" s="12"/>
      <c r="H2264" s="12"/>
      <c r="I2264" s="12"/>
      <c r="J2264" s="12"/>
      <c r="K2264" s="12"/>
      <c r="L2264" s="12"/>
      <c r="M2264" s="12"/>
      <c r="N2264" s="12"/>
      <c r="O2264" s="12"/>
      <c r="P2264" s="55">
        <f t="shared" si="107"/>
        <v>0</v>
      </c>
    </row>
    <row r="2265" spans="1:16" x14ac:dyDescent="0.25">
      <c r="A2265" s="527"/>
      <c r="B2265" s="530"/>
      <c r="C2265" s="110">
        <v>17</v>
      </c>
      <c r="D2265" s="66"/>
      <c r="E2265" s="12"/>
      <c r="F2265" s="12"/>
      <c r="G2265" s="12"/>
      <c r="H2265" s="12"/>
      <c r="I2265" s="12"/>
      <c r="J2265" s="12"/>
      <c r="K2265" s="12"/>
      <c r="L2265" s="12"/>
      <c r="M2265" s="12"/>
      <c r="N2265" s="12"/>
      <c r="O2265" s="12"/>
      <c r="P2265" s="55">
        <f t="shared" si="107"/>
        <v>0</v>
      </c>
    </row>
    <row r="2266" spans="1:16" x14ac:dyDescent="0.25">
      <c r="A2266" s="527"/>
      <c r="B2266" s="530"/>
      <c r="C2266" s="110">
        <v>25</v>
      </c>
      <c r="D2266" s="66"/>
      <c r="E2266" s="12"/>
      <c r="F2266" s="12"/>
      <c r="G2266" s="12"/>
      <c r="H2266" s="12"/>
      <c r="I2266" s="12"/>
      <c r="J2266" s="12"/>
      <c r="K2266" s="12"/>
      <c r="L2266" s="12"/>
      <c r="M2266" s="12"/>
      <c r="N2266" s="12"/>
      <c r="O2266" s="12"/>
      <c r="P2266" s="55">
        <f t="shared" si="107"/>
        <v>0</v>
      </c>
    </row>
    <row r="2267" spans="1:16" x14ac:dyDescent="0.25">
      <c r="A2267" s="527"/>
      <c r="B2267" s="530"/>
      <c r="C2267" s="110">
        <v>26</v>
      </c>
      <c r="D2267" s="66"/>
      <c r="E2267" s="12"/>
      <c r="F2267" s="12"/>
      <c r="G2267" s="12"/>
      <c r="H2267" s="12"/>
      <c r="I2267" s="12"/>
      <c r="J2267" s="12"/>
      <c r="K2267" s="12"/>
      <c r="L2267" s="12"/>
      <c r="M2267" s="12"/>
      <c r="N2267" s="12"/>
      <c r="O2267" s="12"/>
      <c r="P2267" s="55">
        <f t="shared" si="107"/>
        <v>0</v>
      </c>
    </row>
    <row r="2268" spans="1:16" x14ac:dyDescent="0.25">
      <c r="A2268" s="528"/>
      <c r="B2268" s="531"/>
      <c r="C2268" s="110">
        <v>27</v>
      </c>
      <c r="D2268" s="66"/>
      <c r="E2268" s="12"/>
      <c r="F2268" s="12"/>
      <c r="G2268" s="12"/>
      <c r="H2268" s="12"/>
      <c r="I2268" s="12"/>
      <c r="J2268" s="12"/>
      <c r="K2268" s="12"/>
      <c r="L2268" s="12"/>
      <c r="M2268" s="12"/>
      <c r="N2268" s="12"/>
      <c r="O2268" s="12"/>
      <c r="P2268" s="55">
        <f t="shared" si="107"/>
        <v>0</v>
      </c>
    </row>
    <row r="2269" spans="1:16" x14ac:dyDescent="0.25">
      <c r="A2269" s="74">
        <v>5900</v>
      </c>
      <c r="B2269" s="534" t="s">
        <v>2467</v>
      </c>
      <c r="C2269" s="535"/>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x14ac:dyDescent="0.25">
      <c r="A2270" s="526">
        <v>591</v>
      </c>
      <c r="B2270" s="529" t="s">
        <v>2468</v>
      </c>
      <c r="C2270" s="110">
        <v>11</v>
      </c>
      <c r="D2270" s="66"/>
      <c r="E2270" s="12"/>
      <c r="F2270" s="12"/>
      <c r="G2270" s="12"/>
      <c r="H2270" s="12"/>
      <c r="I2270" s="12"/>
      <c r="J2270" s="12"/>
      <c r="K2270" s="12"/>
      <c r="L2270" s="12"/>
      <c r="M2270" s="12"/>
      <c r="N2270" s="12"/>
      <c r="O2270" s="12"/>
      <c r="P2270" s="55">
        <f t="shared" ref="P2270:P2350" si="109">SUM(D2270:O2270)</f>
        <v>0</v>
      </c>
    </row>
    <row r="2271" spans="1:16" x14ac:dyDescent="0.25">
      <c r="A2271" s="527"/>
      <c r="B2271" s="530"/>
      <c r="C2271" s="110">
        <v>12</v>
      </c>
      <c r="D2271" s="66"/>
      <c r="E2271" s="12"/>
      <c r="F2271" s="12"/>
      <c r="G2271" s="12"/>
      <c r="H2271" s="12"/>
      <c r="I2271" s="12"/>
      <c r="J2271" s="12"/>
      <c r="K2271" s="12"/>
      <c r="L2271" s="12"/>
      <c r="M2271" s="12"/>
      <c r="N2271" s="12"/>
      <c r="O2271" s="12"/>
      <c r="P2271" s="55">
        <f t="shared" si="109"/>
        <v>0</v>
      </c>
    </row>
    <row r="2272" spans="1:16" x14ac:dyDescent="0.25">
      <c r="A2272" s="527"/>
      <c r="B2272" s="530"/>
      <c r="C2272" s="110">
        <v>13</v>
      </c>
      <c r="D2272" s="66"/>
      <c r="E2272" s="12"/>
      <c r="F2272" s="12"/>
      <c r="G2272" s="12"/>
      <c r="H2272" s="12"/>
      <c r="I2272" s="12"/>
      <c r="J2272" s="12"/>
      <c r="K2272" s="12"/>
      <c r="L2272" s="12"/>
      <c r="M2272" s="12"/>
      <c r="N2272" s="12"/>
      <c r="O2272" s="12"/>
      <c r="P2272" s="55">
        <f t="shared" si="109"/>
        <v>0</v>
      </c>
    </row>
    <row r="2273" spans="1:16" x14ac:dyDescent="0.25">
      <c r="A2273" s="527"/>
      <c r="B2273" s="530"/>
      <c r="C2273" s="110">
        <v>14</v>
      </c>
      <c r="D2273" s="66"/>
      <c r="E2273" s="12"/>
      <c r="F2273" s="12"/>
      <c r="G2273" s="12"/>
      <c r="H2273" s="12"/>
      <c r="I2273" s="12"/>
      <c r="J2273" s="12"/>
      <c r="K2273" s="12"/>
      <c r="L2273" s="12"/>
      <c r="M2273" s="12"/>
      <c r="N2273" s="12"/>
      <c r="O2273" s="12"/>
      <c r="P2273" s="55">
        <f t="shared" si="109"/>
        <v>0</v>
      </c>
    </row>
    <row r="2274" spans="1:16" x14ac:dyDescent="0.25">
      <c r="A2274" s="527"/>
      <c r="B2274" s="530"/>
      <c r="C2274" s="110">
        <v>15</v>
      </c>
      <c r="D2274" s="66"/>
      <c r="E2274" s="12"/>
      <c r="F2274" s="12"/>
      <c r="G2274" s="12"/>
      <c r="H2274" s="12"/>
      <c r="I2274" s="12"/>
      <c r="J2274" s="12"/>
      <c r="K2274" s="12"/>
      <c r="L2274" s="12"/>
      <c r="M2274" s="12"/>
      <c r="N2274" s="12"/>
      <c r="O2274" s="12"/>
      <c r="P2274" s="55">
        <f t="shared" si="109"/>
        <v>0</v>
      </c>
    </row>
    <row r="2275" spans="1:16" x14ac:dyDescent="0.25">
      <c r="A2275" s="527"/>
      <c r="B2275" s="530"/>
      <c r="C2275" s="110">
        <v>16</v>
      </c>
      <c r="D2275" s="66"/>
      <c r="E2275" s="12"/>
      <c r="F2275" s="12"/>
      <c r="G2275" s="12"/>
      <c r="H2275" s="12"/>
      <c r="I2275" s="12"/>
      <c r="J2275" s="12"/>
      <c r="K2275" s="12"/>
      <c r="L2275" s="12"/>
      <c r="M2275" s="12"/>
      <c r="N2275" s="12"/>
      <c r="O2275" s="12"/>
      <c r="P2275" s="55">
        <f t="shared" si="109"/>
        <v>0</v>
      </c>
    </row>
    <row r="2276" spans="1:16" x14ac:dyDescent="0.25">
      <c r="A2276" s="527"/>
      <c r="B2276" s="530"/>
      <c r="C2276" s="110">
        <v>17</v>
      </c>
      <c r="D2276" s="66"/>
      <c r="E2276" s="12"/>
      <c r="F2276" s="12"/>
      <c r="G2276" s="12"/>
      <c r="H2276" s="12"/>
      <c r="I2276" s="12"/>
      <c r="J2276" s="12"/>
      <c r="K2276" s="12"/>
      <c r="L2276" s="12"/>
      <c r="M2276" s="12"/>
      <c r="N2276" s="12"/>
      <c r="O2276" s="12"/>
      <c r="P2276" s="55">
        <f t="shared" si="109"/>
        <v>0</v>
      </c>
    </row>
    <row r="2277" spans="1:16" x14ac:dyDescent="0.25">
      <c r="A2277" s="527"/>
      <c r="B2277" s="530"/>
      <c r="C2277" s="110">
        <v>25</v>
      </c>
      <c r="D2277" s="66"/>
      <c r="E2277" s="12"/>
      <c r="F2277" s="12"/>
      <c r="G2277" s="12"/>
      <c r="H2277" s="12"/>
      <c r="I2277" s="12"/>
      <c r="J2277" s="12"/>
      <c r="K2277" s="12"/>
      <c r="L2277" s="12"/>
      <c r="M2277" s="12"/>
      <c r="N2277" s="12"/>
      <c r="O2277" s="12"/>
      <c r="P2277" s="55">
        <f t="shared" si="109"/>
        <v>0</v>
      </c>
    </row>
    <row r="2278" spans="1:16" x14ac:dyDescent="0.25">
      <c r="A2278" s="527"/>
      <c r="B2278" s="530"/>
      <c r="C2278" s="110">
        <v>26</v>
      </c>
      <c r="D2278" s="66"/>
      <c r="E2278" s="12"/>
      <c r="F2278" s="12"/>
      <c r="G2278" s="12"/>
      <c r="H2278" s="12"/>
      <c r="I2278" s="12"/>
      <c r="J2278" s="12"/>
      <c r="K2278" s="12"/>
      <c r="L2278" s="12"/>
      <c r="M2278" s="12"/>
      <c r="N2278" s="12"/>
      <c r="O2278" s="12"/>
      <c r="P2278" s="55">
        <f t="shared" si="109"/>
        <v>0</v>
      </c>
    </row>
    <row r="2279" spans="1:16" x14ac:dyDescent="0.25">
      <c r="A2279" s="528"/>
      <c r="B2279" s="531"/>
      <c r="C2279" s="110">
        <v>27</v>
      </c>
      <c r="D2279" s="66"/>
      <c r="E2279" s="12"/>
      <c r="F2279" s="12"/>
      <c r="G2279" s="12"/>
      <c r="H2279" s="12"/>
      <c r="I2279" s="12"/>
      <c r="J2279" s="12"/>
      <c r="K2279" s="12"/>
      <c r="L2279" s="12"/>
      <c r="M2279" s="12"/>
      <c r="N2279" s="12"/>
      <c r="O2279" s="12"/>
      <c r="P2279" s="55">
        <f t="shared" si="109"/>
        <v>0</v>
      </c>
    </row>
    <row r="2280" spans="1:16" x14ac:dyDescent="0.25">
      <c r="A2280" s="526">
        <v>592</v>
      </c>
      <c r="B2280" s="529" t="s">
        <v>2469</v>
      </c>
      <c r="C2280" s="110">
        <v>11</v>
      </c>
      <c r="D2280" s="66"/>
      <c r="E2280" s="12"/>
      <c r="F2280" s="12"/>
      <c r="G2280" s="12"/>
      <c r="H2280" s="12"/>
      <c r="I2280" s="12"/>
      <c r="J2280" s="12"/>
      <c r="K2280" s="12"/>
      <c r="L2280" s="12"/>
      <c r="M2280" s="12"/>
      <c r="N2280" s="12"/>
      <c r="O2280" s="12"/>
      <c r="P2280" s="55">
        <f t="shared" si="109"/>
        <v>0</v>
      </c>
    </row>
    <row r="2281" spans="1:16" x14ac:dyDescent="0.25">
      <c r="A2281" s="527"/>
      <c r="B2281" s="530"/>
      <c r="C2281" s="110">
        <v>12</v>
      </c>
      <c r="D2281" s="66"/>
      <c r="E2281" s="12"/>
      <c r="F2281" s="12"/>
      <c r="G2281" s="12"/>
      <c r="H2281" s="12"/>
      <c r="I2281" s="12"/>
      <c r="J2281" s="12"/>
      <c r="K2281" s="12"/>
      <c r="L2281" s="12"/>
      <c r="M2281" s="12"/>
      <c r="N2281" s="12"/>
      <c r="O2281" s="12"/>
      <c r="P2281" s="55">
        <f t="shared" si="109"/>
        <v>0</v>
      </c>
    </row>
    <row r="2282" spans="1:16" x14ac:dyDescent="0.25">
      <c r="A2282" s="527"/>
      <c r="B2282" s="530"/>
      <c r="C2282" s="110">
        <v>13</v>
      </c>
      <c r="D2282" s="66"/>
      <c r="E2282" s="12"/>
      <c r="F2282" s="12"/>
      <c r="G2282" s="12"/>
      <c r="H2282" s="12"/>
      <c r="I2282" s="12"/>
      <c r="J2282" s="12"/>
      <c r="K2282" s="12"/>
      <c r="L2282" s="12"/>
      <c r="M2282" s="12"/>
      <c r="N2282" s="12"/>
      <c r="O2282" s="12"/>
      <c r="P2282" s="55">
        <f t="shared" si="109"/>
        <v>0</v>
      </c>
    </row>
    <row r="2283" spans="1:16" x14ac:dyDescent="0.25">
      <c r="A2283" s="527"/>
      <c r="B2283" s="530"/>
      <c r="C2283" s="110">
        <v>14</v>
      </c>
      <c r="D2283" s="66"/>
      <c r="E2283" s="12"/>
      <c r="F2283" s="12"/>
      <c r="G2283" s="12"/>
      <c r="H2283" s="12"/>
      <c r="I2283" s="12"/>
      <c r="J2283" s="12"/>
      <c r="K2283" s="12"/>
      <c r="L2283" s="12"/>
      <c r="M2283" s="12"/>
      <c r="N2283" s="12"/>
      <c r="O2283" s="12"/>
      <c r="P2283" s="55">
        <f t="shared" si="109"/>
        <v>0</v>
      </c>
    </row>
    <row r="2284" spans="1:16" x14ac:dyDescent="0.25">
      <c r="A2284" s="527"/>
      <c r="B2284" s="530"/>
      <c r="C2284" s="110">
        <v>15</v>
      </c>
      <c r="D2284" s="66"/>
      <c r="E2284" s="12"/>
      <c r="F2284" s="12"/>
      <c r="G2284" s="12"/>
      <c r="H2284" s="12"/>
      <c r="I2284" s="12"/>
      <c r="J2284" s="12"/>
      <c r="K2284" s="12"/>
      <c r="L2284" s="12"/>
      <c r="M2284" s="12"/>
      <c r="N2284" s="12"/>
      <c r="O2284" s="12"/>
      <c r="P2284" s="55">
        <f t="shared" si="109"/>
        <v>0</v>
      </c>
    </row>
    <row r="2285" spans="1:16" x14ac:dyDescent="0.25">
      <c r="A2285" s="527"/>
      <c r="B2285" s="530"/>
      <c r="C2285" s="110">
        <v>16</v>
      </c>
      <c r="D2285" s="66"/>
      <c r="E2285" s="12"/>
      <c r="F2285" s="12"/>
      <c r="G2285" s="12"/>
      <c r="H2285" s="12"/>
      <c r="I2285" s="12"/>
      <c r="J2285" s="12"/>
      <c r="K2285" s="12"/>
      <c r="L2285" s="12"/>
      <c r="M2285" s="12"/>
      <c r="N2285" s="12"/>
      <c r="O2285" s="12"/>
      <c r="P2285" s="55">
        <f t="shared" si="109"/>
        <v>0</v>
      </c>
    </row>
    <row r="2286" spans="1:16" x14ac:dyDescent="0.25">
      <c r="A2286" s="527"/>
      <c r="B2286" s="530"/>
      <c r="C2286" s="110">
        <v>17</v>
      </c>
      <c r="D2286" s="66"/>
      <c r="E2286" s="12"/>
      <c r="F2286" s="12"/>
      <c r="G2286" s="12"/>
      <c r="H2286" s="12"/>
      <c r="I2286" s="12"/>
      <c r="J2286" s="12"/>
      <c r="K2286" s="12"/>
      <c r="L2286" s="12"/>
      <c r="M2286" s="12"/>
      <c r="N2286" s="12"/>
      <c r="O2286" s="12"/>
      <c r="P2286" s="55">
        <f t="shared" si="109"/>
        <v>0</v>
      </c>
    </row>
    <row r="2287" spans="1:16" x14ac:dyDescent="0.25">
      <c r="A2287" s="527"/>
      <c r="B2287" s="530"/>
      <c r="C2287" s="110">
        <v>25</v>
      </c>
      <c r="D2287" s="66"/>
      <c r="E2287" s="12"/>
      <c r="F2287" s="12"/>
      <c r="G2287" s="12"/>
      <c r="H2287" s="12"/>
      <c r="I2287" s="12"/>
      <c r="J2287" s="12"/>
      <c r="K2287" s="12"/>
      <c r="L2287" s="12"/>
      <c r="M2287" s="12"/>
      <c r="N2287" s="12"/>
      <c r="O2287" s="12"/>
      <c r="P2287" s="55">
        <f t="shared" si="109"/>
        <v>0</v>
      </c>
    </row>
    <row r="2288" spans="1:16" x14ac:dyDescent="0.25">
      <c r="A2288" s="527"/>
      <c r="B2288" s="530"/>
      <c r="C2288" s="110">
        <v>26</v>
      </c>
      <c r="D2288" s="66"/>
      <c r="E2288" s="12"/>
      <c r="F2288" s="12"/>
      <c r="G2288" s="12"/>
      <c r="H2288" s="12"/>
      <c r="I2288" s="12"/>
      <c r="J2288" s="12"/>
      <c r="K2288" s="12"/>
      <c r="L2288" s="12"/>
      <c r="M2288" s="12"/>
      <c r="N2288" s="12"/>
      <c r="O2288" s="12"/>
      <c r="P2288" s="55">
        <f t="shared" si="109"/>
        <v>0</v>
      </c>
    </row>
    <row r="2289" spans="1:16" x14ac:dyDescent="0.25">
      <c r="A2289" s="528"/>
      <c r="B2289" s="531"/>
      <c r="C2289" s="110">
        <v>27</v>
      </c>
      <c r="D2289" s="66"/>
      <c r="E2289" s="12"/>
      <c r="F2289" s="12"/>
      <c r="G2289" s="12"/>
      <c r="H2289" s="12"/>
      <c r="I2289" s="12"/>
      <c r="J2289" s="12"/>
      <c r="K2289" s="12"/>
      <c r="L2289" s="12"/>
      <c r="M2289" s="12"/>
      <c r="N2289" s="12"/>
      <c r="O2289" s="12"/>
      <c r="P2289" s="55">
        <f t="shared" si="109"/>
        <v>0</v>
      </c>
    </row>
    <row r="2290" spans="1:16" x14ac:dyDescent="0.25">
      <c r="A2290" s="526">
        <v>593</v>
      </c>
      <c r="B2290" s="529" t="s">
        <v>2470</v>
      </c>
      <c r="C2290" s="110">
        <v>11</v>
      </c>
      <c r="D2290" s="66"/>
      <c r="E2290" s="12"/>
      <c r="F2290" s="12"/>
      <c r="G2290" s="12"/>
      <c r="H2290" s="12"/>
      <c r="I2290" s="12"/>
      <c r="J2290" s="12"/>
      <c r="K2290" s="12"/>
      <c r="L2290" s="12"/>
      <c r="M2290" s="12"/>
      <c r="N2290" s="12"/>
      <c r="O2290" s="12"/>
      <c r="P2290" s="55">
        <f t="shared" si="109"/>
        <v>0</v>
      </c>
    </row>
    <row r="2291" spans="1:16" x14ac:dyDescent="0.25">
      <c r="A2291" s="527"/>
      <c r="B2291" s="530"/>
      <c r="C2291" s="110">
        <v>12</v>
      </c>
      <c r="D2291" s="66"/>
      <c r="E2291" s="12"/>
      <c r="F2291" s="12"/>
      <c r="G2291" s="12"/>
      <c r="H2291" s="12"/>
      <c r="I2291" s="12"/>
      <c r="J2291" s="12"/>
      <c r="K2291" s="12"/>
      <c r="L2291" s="12"/>
      <c r="M2291" s="12"/>
      <c r="N2291" s="12"/>
      <c r="O2291" s="12"/>
      <c r="P2291" s="55">
        <f t="shared" si="109"/>
        <v>0</v>
      </c>
    </row>
    <row r="2292" spans="1:16" x14ac:dyDescent="0.25">
      <c r="A2292" s="527"/>
      <c r="B2292" s="530"/>
      <c r="C2292" s="110">
        <v>13</v>
      </c>
      <c r="D2292" s="66"/>
      <c r="E2292" s="12"/>
      <c r="F2292" s="12"/>
      <c r="G2292" s="12"/>
      <c r="H2292" s="12"/>
      <c r="I2292" s="12"/>
      <c r="J2292" s="12"/>
      <c r="K2292" s="12"/>
      <c r="L2292" s="12"/>
      <c r="M2292" s="12"/>
      <c r="N2292" s="12"/>
      <c r="O2292" s="12"/>
      <c r="P2292" s="55">
        <f t="shared" si="109"/>
        <v>0</v>
      </c>
    </row>
    <row r="2293" spans="1:16" x14ac:dyDescent="0.25">
      <c r="A2293" s="527"/>
      <c r="B2293" s="530"/>
      <c r="C2293" s="110">
        <v>14</v>
      </c>
      <c r="D2293" s="66"/>
      <c r="E2293" s="12"/>
      <c r="F2293" s="12"/>
      <c r="G2293" s="12"/>
      <c r="H2293" s="12"/>
      <c r="I2293" s="12"/>
      <c r="J2293" s="12"/>
      <c r="K2293" s="12"/>
      <c r="L2293" s="12"/>
      <c r="M2293" s="12"/>
      <c r="N2293" s="12"/>
      <c r="O2293" s="12"/>
      <c r="P2293" s="55">
        <f t="shared" si="109"/>
        <v>0</v>
      </c>
    </row>
    <row r="2294" spans="1:16" x14ac:dyDescent="0.25">
      <c r="A2294" s="527"/>
      <c r="B2294" s="530"/>
      <c r="C2294" s="110">
        <v>15</v>
      </c>
      <c r="D2294" s="66"/>
      <c r="E2294" s="12"/>
      <c r="F2294" s="12"/>
      <c r="G2294" s="12"/>
      <c r="H2294" s="12"/>
      <c r="I2294" s="12"/>
      <c r="J2294" s="12"/>
      <c r="K2294" s="12"/>
      <c r="L2294" s="12"/>
      <c r="M2294" s="12"/>
      <c r="N2294" s="12"/>
      <c r="O2294" s="12"/>
      <c r="P2294" s="55">
        <f t="shared" si="109"/>
        <v>0</v>
      </c>
    </row>
    <row r="2295" spans="1:16" x14ac:dyDescent="0.25">
      <c r="A2295" s="527"/>
      <c r="B2295" s="530"/>
      <c r="C2295" s="110">
        <v>16</v>
      </c>
      <c r="D2295" s="66"/>
      <c r="E2295" s="12"/>
      <c r="F2295" s="12"/>
      <c r="G2295" s="12"/>
      <c r="H2295" s="12"/>
      <c r="I2295" s="12"/>
      <c r="J2295" s="12"/>
      <c r="K2295" s="12"/>
      <c r="L2295" s="12"/>
      <c r="M2295" s="12"/>
      <c r="N2295" s="12"/>
      <c r="O2295" s="12"/>
      <c r="P2295" s="55">
        <f t="shared" si="109"/>
        <v>0</v>
      </c>
    </row>
    <row r="2296" spans="1:16" x14ac:dyDescent="0.25">
      <c r="A2296" s="527"/>
      <c r="B2296" s="530"/>
      <c r="C2296" s="110">
        <v>17</v>
      </c>
      <c r="D2296" s="66"/>
      <c r="E2296" s="12"/>
      <c r="F2296" s="12"/>
      <c r="G2296" s="12"/>
      <c r="H2296" s="12"/>
      <c r="I2296" s="12"/>
      <c r="J2296" s="12"/>
      <c r="K2296" s="12"/>
      <c r="L2296" s="12"/>
      <c r="M2296" s="12"/>
      <c r="N2296" s="12"/>
      <c r="O2296" s="12"/>
      <c r="P2296" s="55">
        <f t="shared" si="109"/>
        <v>0</v>
      </c>
    </row>
    <row r="2297" spans="1:16" x14ac:dyDescent="0.25">
      <c r="A2297" s="527"/>
      <c r="B2297" s="530"/>
      <c r="C2297" s="110">
        <v>25</v>
      </c>
      <c r="D2297" s="66"/>
      <c r="E2297" s="12"/>
      <c r="F2297" s="12"/>
      <c r="G2297" s="12"/>
      <c r="H2297" s="12"/>
      <c r="I2297" s="12"/>
      <c r="J2297" s="12"/>
      <c r="K2297" s="12"/>
      <c r="L2297" s="12"/>
      <c r="M2297" s="12"/>
      <c r="N2297" s="12"/>
      <c r="O2297" s="12"/>
      <c r="P2297" s="55">
        <f t="shared" si="109"/>
        <v>0</v>
      </c>
    </row>
    <row r="2298" spans="1:16" x14ac:dyDescent="0.25">
      <c r="A2298" s="527"/>
      <c r="B2298" s="530"/>
      <c r="C2298" s="110">
        <v>26</v>
      </c>
      <c r="D2298" s="66"/>
      <c r="E2298" s="12"/>
      <c r="F2298" s="12"/>
      <c r="G2298" s="12"/>
      <c r="H2298" s="12"/>
      <c r="I2298" s="12"/>
      <c r="J2298" s="12"/>
      <c r="K2298" s="12"/>
      <c r="L2298" s="12"/>
      <c r="M2298" s="12"/>
      <c r="N2298" s="12"/>
      <c r="O2298" s="12"/>
      <c r="P2298" s="55">
        <f t="shared" si="109"/>
        <v>0</v>
      </c>
    </row>
    <row r="2299" spans="1:16" x14ac:dyDescent="0.25">
      <c r="A2299" s="528"/>
      <c r="B2299" s="531"/>
      <c r="C2299" s="110">
        <v>27</v>
      </c>
      <c r="D2299" s="66"/>
      <c r="E2299" s="12"/>
      <c r="F2299" s="12"/>
      <c r="G2299" s="12"/>
      <c r="H2299" s="12"/>
      <c r="I2299" s="12"/>
      <c r="J2299" s="12"/>
      <c r="K2299" s="12"/>
      <c r="L2299" s="12"/>
      <c r="M2299" s="12"/>
      <c r="N2299" s="12"/>
      <c r="O2299" s="12"/>
      <c r="P2299" s="55">
        <f t="shared" si="109"/>
        <v>0</v>
      </c>
    </row>
    <row r="2300" spans="1:16" x14ac:dyDescent="0.25">
      <c r="A2300" s="526">
        <v>594</v>
      </c>
      <c r="B2300" s="529" t="s">
        <v>2471</v>
      </c>
      <c r="C2300" s="110">
        <v>11</v>
      </c>
      <c r="D2300" s="66"/>
      <c r="E2300" s="12"/>
      <c r="F2300" s="12"/>
      <c r="G2300" s="12"/>
      <c r="H2300" s="12"/>
      <c r="I2300" s="12"/>
      <c r="J2300" s="12"/>
      <c r="K2300" s="12"/>
      <c r="L2300" s="12"/>
      <c r="M2300" s="12"/>
      <c r="N2300" s="12"/>
      <c r="O2300" s="12"/>
      <c r="P2300" s="55">
        <f t="shared" si="109"/>
        <v>0</v>
      </c>
    </row>
    <row r="2301" spans="1:16" x14ac:dyDescent="0.25">
      <c r="A2301" s="527"/>
      <c r="B2301" s="530"/>
      <c r="C2301" s="110">
        <v>12</v>
      </c>
      <c r="D2301" s="66"/>
      <c r="E2301" s="12"/>
      <c r="F2301" s="12"/>
      <c r="G2301" s="12"/>
      <c r="H2301" s="12"/>
      <c r="I2301" s="12"/>
      <c r="J2301" s="12"/>
      <c r="K2301" s="12"/>
      <c r="L2301" s="12"/>
      <c r="M2301" s="12"/>
      <c r="N2301" s="12"/>
      <c r="O2301" s="12"/>
      <c r="P2301" s="55">
        <f t="shared" si="109"/>
        <v>0</v>
      </c>
    </row>
    <row r="2302" spans="1:16" x14ac:dyDescent="0.25">
      <c r="A2302" s="527"/>
      <c r="B2302" s="530"/>
      <c r="C2302" s="110">
        <v>13</v>
      </c>
      <c r="D2302" s="66"/>
      <c r="E2302" s="12"/>
      <c r="F2302" s="12"/>
      <c r="G2302" s="12"/>
      <c r="H2302" s="12"/>
      <c r="I2302" s="12"/>
      <c r="J2302" s="12"/>
      <c r="K2302" s="12"/>
      <c r="L2302" s="12"/>
      <c r="M2302" s="12"/>
      <c r="N2302" s="12"/>
      <c r="O2302" s="12"/>
      <c r="P2302" s="55">
        <f t="shared" si="109"/>
        <v>0</v>
      </c>
    </row>
    <row r="2303" spans="1:16" x14ac:dyDescent="0.25">
      <c r="A2303" s="527"/>
      <c r="B2303" s="530"/>
      <c r="C2303" s="110">
        <v>14</v>
      </c>
      <c r="D2303" s="66"/>
      <c r="E2303" s="12"/>
      <c r="F2303" s="12"/>
      <c r="G2303" s="12"/>
      <c r="H2303" s="12"/>
      <c r="I2303" s="12"/>
      <c r="J2303" s="12"/>
      <c r="K2303" s="12"/>
      <c r="L2303" s="12"/>
      <c r="M2303" s="12"/>
      <c r="N2303" s="12"/>
      <c r="O2303" s="12"/>
      <c r="P2303" s="55">
        <f t="shared" si="109"/>
        <v>0</v>
      </c>
    </row>
    <row r="2304" spans="1:16" x14ac:dyDescent="0.25">
      <c r="A2304" s="527"/>
      <c r="B2304" s="530"/>
      <c r="C2304" s="110">
        <v>15</v>
      </c>
      <c r="D2304" s="66"/>
      <c r="E2304" s="12"/>
      <c r="F2304" s="12"/>
      <c r="G2304" s="12"/>
      <c r="H2304" s="12"/>
      <c r="I2304" s="12"/>
      <c r="J2304" s="12"/>
      <c r="K2304" s="12"/>
      <c r="L2304" s="12"/>
      <c r="M2304" s="12"/>
      <c r="N2304" s="12"/>
      <c r="O2304" s="12"/>
      <c r="P2304" s="55">
        <f t="shared" si="109"/>
        <v>0</v>
      </c>
    </row>
    <row r="2305" spans="1:16" x14ac:dyDescent="0.25">
      <c r="A2305" s="527"/>
      <c r="B2305" s="530"/>
      <c r="C2305" s="110">
        <v>16</v>
      </c>
      <c r="D2305" s="66"/>
      <c r="E2305" s="12"/>
      <c r="F2305" s="12"/>
      <c r="G2305" s="12"/>
      <c r="H2305" s="12"/>
      <c r="I2305" s="12"/>
      <c r="J2305" s="12"/>
      <c r="K2305" s="12"/>
      <c r="L2305" s="12"/>
      <c r="M2305" s="12"/>
      <c r="N2305" s="12"/>
      <c r="O2305" s="12"/>
      <c r="P2305" s="55">
        <f t="shared" si="109"/>
        <v>0</v>
      </c>
    </row>
    <row r="2306" spans="1:16" x14ac:dyDescent="0.25">
      <c r="A2306" s="527"/>
      <c r="B2306" s="530"/>
      <c r="C2306" s="110">
        <v>17</v>
      </c>
      <c r="D2306" s="66"/>
      <c r="E2306" s="12"/>
      <c r="F2306" s="12"/>
      <c r="G2306" s="12"/>
      <c r="H2306" s="12"/>
      <c r="I2306" s="12"/>
      <c r="J2306" s="12"/>
      <c r="K2306" s="12"/>
      <c r="L2306" s="12"/>
      <c r="M2306" s="12"/>
      <c r="N2306" s="12"/>
      <c r="O2306" s="12"/>
      <c r="P2306" s="55">
        <f t="shared" si="109"/>
        <v>0</v>
      </c>
    </row>
    <row r="2307" spans="1:16" x14ac:dyDescent="0.25">
      <c r="A2307" s="527"/>
      <c r="B2307" s="530"/>
      <c r="C2307" s="110">
        <v>25</v>
      </c>
      <c r="D2307" s="66"/>
      <c r="E2307" s="12"/>
      <c r="F2307" s="12"/>
      <c r="G2307" s="12"/>
      <c r="H2307" s="12"/>
      <c r="I2307" s="12"/>
      <c r="J2307" s="12"/>
      <c r="K2307" s="12"/>
      <c r="L2307" s="12"/>
      <c r="M2307" s="12"/>
      <c r="N2307" s="12"/>
      <c r="O2307" s="12"/>
      <c r="P2307" s="55">
        <f t="shared" si="109"/>
        <v>0</v>
      </c>
    </row>
    <row r="2308" spans="1:16" x14ac:dyDescent="0.25">
      <c r="A2308" s="527"/>
      <c r="B2308" s="530"/>
      <c r="C2308" s="110">
        <v>26</v>
      </c>
      <c r="D2308" s="66"/>
      <c r="E2308" s="12"/>
      <c r="F2308" s="12"/>
      <c r="G2308" s="12"/>
      <c r="H2308" s="12"/>
      <c r="I2308" s="12"/>
      <c r="J2308" s="12"/>
      <c r="K2308" s="12"/>
      <c r="L2308" s="12"/>
      <c r="M2308" s="12"/>
      <c r="N2308" s="12"/>
      <c r="O2308" s="12"/>
      <c r="P2308" s="55">
        <f t="shared" si="109"/>
        <v>0</v>
      </c>
    </row>
    <row r="2309" spans="1:16" x14ac:dyDescent="0.25">
      <c r="A2309" s="528"/>
      <c r="B2309" s="531"/>
      <c r="C2309" s="110">
        <v>27</v>
      </c>
      <c r="D2309" s="66"/>
      <c r="E2309" s="12"/>
      <c r="F2309" s="12"/>
      <c r="G2309" s="12"/>
      <c r="H2309" s="12"/>
      <c r="I2309" s="12"/>
      <c r="J2309" s="12"/>
      <c r="K2309" s="12"/>
      <c r="L2309" s="12"/>
      <c r="M2309" s="12"/>
      <c r="N2309" s="12"/>
      <c r="O2309" s="12"/>
      <c r="P2309" s="55">
        <f t="shared" si="109"/>
        <v>0</v>
      </c>
    </row>
    <row r="2310" spans="1:16" x14ac:dyDescent="0.25">
      <c r="A2310" s="526">
        <v>595</v>
      </c>
      <c r="B2310" s="529" t="s">
        <v>2472</v>
      </c>
      <c r="C2310" s="110">
        <v>11</v>
      </c>
      <c r="D2310" s="66"/>
      <c r="E2310" s="12"/>
      <c r="F2310" s="12"/>
      <c r="G2310" s="12"/>
      <c r="H2310" s="12"/>
      <c r="I2310" s="12"/>
      <c r="J2310" s="12"/>
      <c r="K2310" s="12"/>
      <c r="L2310" s="12"/>
      <c r="M2310" s="12"/>
      <c r="N2310" s="12"/>
      <c r="O2310" s="12"/>
      <c r="P2310" s="55">
        <f t="shared" si="109"/>
        <v>0</v>
      </c>
    </row>
    <row r="2311" spans="1:16" x14ac:dyDescent="0.25">
      <c r="A2311" s="527"/>
      <c r="B2311" s="530"/>
      <c r="C2311" s="110">
        <v>12</v>
      </c>
      <c r="D2311" s="66"/>
      <c r="E2311" s="12"/>
      <c r="F2311" s="12"/>
      <c r="G2311" s="12"/>
      <c r="H2311" s="12"/>
      <c r="I2311" s="12"/>
      <c r="J2311" s="12"/>
      <c r="K2311" s="12"/>
      <c r="L2311" s="12"/>
      <c r="M2311" s="12"/>
      <c r="N2311" s="12"/>
      <c r="O2311" s="12"/>
      <c r="P2311" s="55">
        <f t="shared" si="109"/>
        <v>0</v>
      </c>
    </row>
    <row r="2312" spans="1:16" x14ac:dyDescent="0.25">
      <c r="A2312" s="527"/>
      <c r="B2312" s="530"/>
      <c r="C2312" s="110">
        <v>13</v>
      </c>
      <c r="D2312" s="66"/>
      <c r="E2312" s="12"/>
      <c r="F2312" s="12"/>
      <c r="G2312" s="12"/>
      <c r="H2312" s="12"/>
      <c r="I2312" s="12"/>
      <c r="J2312" s="12"/>
      <c r="K2312" s="12"/>
      <c r="L2312" s="12"/>
      <c r="M2312" s="12"/>
      <c r="N2312" s="12"/>
      <c r="O2312" s="12"/>
      <c r="P2312" s="55">
        <f t="shared" si="109"/>
        <v>0</v>
      </c>
    </row>
    <row r="2313" spans="1:16" x14ac:dyDescent="0.25">
      <c r="A2313" s="527"/>
      <c r="B2313" s="530"/>
      <c r="C2313" s="110">
        <v>14</v>
      </c>
      <c r="D2313" s="66"/>
      <c r="E2313" s="12"/>
      <c r="F2313" s="12"/>
      <c r="G2313" s="12"/>
      <c r="H2313" s="12"/>
      <c r="I2313" s="12"/>
      <c r="J2313" s="12"/>
      <c r="K2313" s="12"/>
      <c r="L2313" s="12"/>
      <c r="M2313" s="12"/>
      <c r="N2313" s="12"/>
      <c r="O2313" s="12"/>
      <c r="P2313" s="55">
        <f t="shared" si="109"/>
        <v>0</v>
      </c>
    </row>
    <row r="2314" spans="1:16" x14ac:dyDescent="0.25">
      <c r="A2314" s="527"/>
      <c r="B2314" s="530"/>
      <c r="C2314" s="110">
        <v>15</v>
      </c>
      <c r="D2314" s="66"/>
      <c r="E2314" s="12"/>
      <c r="F2314" s="12"/>
      <c r="G2314" s="12"/>
      <c r="H2314" s="12"/>
      <c r="I2314" s="12"/>
      <c r="J2314" s="12"/>
      <c r="K2314" s="12"/>
      <c r="L2314" s="12"/>
      <c r="M2314" s="12"/>
      <c r="N2314" s="12"/>
      <c r="O2314" s="12"/>
      <c r="P2314" s="55">
        <f t="shared" si="109"/>
        <v>0</v>
      </c>
    </row>
    <row r="2315" spans="1:16" x14ac:dyDescent="0.25">
      <c r="A2315" s="527"/>
      <c r="B2315" s="530"/>
      <c r="C2315" s="110">
        <v>16</v>
      </c>
      <c r="D2315" s="66"/>
      <c r="E2315" s="12"/>
      <c r="F2315" s="12"/>
      <c r="G2315" s="12"/>
      <c r="H2315" s="12"/>
      <c r="I2315" s="12"/>
      <c r="J2315" s="12"/>
      <c r="K2315" s="12"/>
      <c r="L2315" s="12"/>
      <c r="M2315" s="12"/>
      <c r="N2315" s="12"/>
      <c r="O2315" s="12"/>
      <c r="P2315" s="55">
        <f t="shared" si="109"/>
        <v>0</v>
      </c>
    </row>
    <row r="2316" spans="1:16" x14ac:dyDescent="0.25">
      <c r="A2316" s="527"/>
      <c r="B2316" s="530"/>
      <c r="C2316" s="110">
        <v>17</v>
      </c>
      <c r="D2316" s="66"/>
      <c r="E2316" s="12"/>
      <c r="F2316" s="12"/>
      <c r="G2316" s="12"/>
      <c r="H2316" s="12"/>
      <c r="I2316" s="12"/>
      <c r="J2316" s="12"/>
      <c r="K2316" s="12"/>
      <c r="L2316" s="12"/>
      <c r="M2316" s="12"/>
      <c r="N2316" s="12"/>
      <c r="O2316" s="12"/>
      <c r="P2316" s="55">
        <f t="shared" si="109"/>
        <v>0</v>
      </c>
    </row>
    <row r="2317" spans="1:16" x14ac:dyDescent="0.25">
      <c r="A2317" s="527"/>
      <c r="B2317" s="530"/>
      <c r="C2317" s="110">
        <v>25</v>
      </c>
      <c r="D2317" s="66"/>
      <c r="E2317" s="12"/>
      <c r="F2317" s="12"/>
      <c r="G2317" s="12"/>
      <c r="H2317" s="12"/>
      <c r="I2317" s="12"/>
      <c r="J2317" s="12"/>
      <c r="K2317" s="12"/>
      <c r="L2317" s="12"/>
      <c r="M2317" s="12"/>
      <c r="N2317" s="12"/>
      <c r="O2317" s="12"/>
      <c r="P2317" s="55">
        <f t="shared" si="109"/>
        <v>0</v>
      </c>
    </row>
    <row r="2318" spans="1:16" x14ac:dyDescent="0.25">
      <c r="A2318" s="527"/>
      <c r="B2318" s="530"/>
      <c r="C2318" s="110">
        <v>26</v>
      </c>
      <c r="D2318" s="66"/>
      <c r="E2318" s="12"/>
      <c r="F2318" s="12"/>
      <c r="G2318" s="12"/>
      <c r="H2318" s="12"/>
      <c r="I2318" s="12"/>
      <c r="J2318" s="12"/>
      <c r="K2318" s="12"/>
      <c r="L2318" s="12"/>
      <c r="M2318" s="12"/>
      <c r="N2318" s="12"/>
      <c r="O2318" s="12"/>
      <c r="P2318" s="55">
        <f t="shared" si="109"/>
        <v>0</v>
      </c>
    </row>
    <row r="2319" spans="1:16" x14ac:dyDescent="0.25">
      <c r="A2319" s="528"/>
      <c r="B2319" s="531"/>
      <c r="C2319" s="110">
        <v>27</v>
      </c>
      <c r="D2319" s="66"/>
      <c r="E2319" s="12"/>
      <c r="F2319" s="12"/>
      <c r="G2319" s="12"/>
      <c r="H2319" s="12"/>
      <c r="I2319" s="12"/>
      <c r="J2319" s="12"/>
      <c r="K2319" s="12"/>
      <c r="L2319" s="12"/>
      <c r="M2319" s="12"/>
      <c r="N2319" s="12"/>
      <c r="O2319" s="12"/>
      <c r="P2319" s="55">
        <f t="shared" si="109"/>
        <v>0</v>
      </c>
    </row>
    <row r="2320" spans="1:16" x14ac:dyDescent="0.25">
      <c r="A2320" s="526">
        <v>596</v>
      </c>
      <c r="B2320" s="529" t="s">
        <v>2473</v>
      </c>
      <c r="C2320" s="110">
        <v>11</v>
      </c>
      <c r="D2320" s="66"/>
      <c r="E2320" s="12"/>
      <c r="F2320" s="12"/>
      <c r="G2320" s="12"/>
      <c r="H2320" s="12"/>
      <c r="I2320" s="12"/>
      <c r="J2320" s="12"/>
      <c r="K2320" s="12"/>
      <c r="L2320" s="12"/>
      <c r="M2320" s="12"/>
      <c r="N2320" s="12"/>
      <c r="O2320" s="12"/>
      <c r="P2320" s="55">
        <f t="shared" si="109"/>
        <v>0</v>
      </c>
    </row>
    <row r="2321" spans="1:16" x14ac:dyDescent="0.25">
      <c r="A2321" s="527"/>
      <c r="B2321" s="530"/>
      <c r="C2321" s="110">
        <v>12</v>
      </c>
      <c r="D2321" s="66"/>
      <c r="E2321" s="12"/>
      <c r="F2321" s="12"/>
      <c r="G2321" s="12"/>
      <c r="H2321" s="12"/>
      <c r="I2321" s="12"/>
      <c r="J2321" s="12"/>
      <c r="K2321" s="12"/>
      <c r="L2321" s="12"/>
      <c r="M2321" s="12"/>
      <c r="N2321" s="12"/>
      <c r="O2321" s="12"/>
      <c r="P2321" s="55">
        <f t="shared" si="109"/>
        <v>0</v>
      </c>
    </row>
    <row r="2322" spans="1:16" x14ac:dyDescent="0.25">
      <c r="A2322" s="527"/>
      <c r="B2322" s="530"/>
      <c r="C2322" s="110">
        <v>13</v>
      </c>
      <c r="D2322" s="66"/>
      <c r="E2322" s="12"/>
      <c r="F2322" s="12"/>
      <c r="G2322" s="12"/>
      <c r="H2322" s="12"/>
      <c r="I2322" s="12"/>
      <c r="J2322" s="12"/>
      <c r="K2322" s="12"/>
      <c r="L2322" s="12"/>
      <c r="M2322" s="12"/>
      <c r="N2322" s="12"/>
      <c r="O2322" s="12"/>
      <c r="P2322" s="55">
        <f t="shared" si="109"/>
        <v>0</v>
      </c>
    </row>
    <row r="2323" spans="1:16" x14ac:dyDescent="0.25">
      <c r="A2323" s="527"/>
      <c r="B2323" s="530"/>
      <c r="C2323" s="110">
        <v>14</v>
      </c>
      <c r="D2323" s="66"/>
      <c r="E2323" s="12"/>
      <c r="F2323" s="12"/>
      <c r="G2323" s="12"/>
      <c r="H2323" s="12"/>
      <c r="I2323" s="12"/>
      <c r="J2323" s="12"/>
      <c r="K2323" s="12"/>
      <c r="L2323" s="12"/>
      <c r="M2323" s="12"/>
      <c r="N2323" s="12"/>
      <c r="O2323" s="12"/>
      <c r="P2323" s="55">
        <f t="shared" si="109"/>
        <v>0</v>
      </c>
    </row>
    <row r="2324" spans="1:16" x14ac:dyDescent="0.25">
      <c r="A2324" s="527"/>
      <c r="B2324" s="530"/>
      <c r="C2324" s="110">
        <v>15</v>
      </c>
      <c r="D2324" s="66"/>
      <c r="E2324" s="12"/>
      <c r="F2324" s="12"/>
      <c r="G2324" s="12"/>
      <c r="H2324" s="12"/>
      <c r="I2324" s="12"/>
      <c r="J2324" s="12"/>
      <c r="K2324" s="12"/>
      <c r="L2324" s="12"/>
      <c r="M2324" s="12"/>
      <c r="N2324" s="12"/>
      <c r="O2324" s="12"/>
      <c r="P2324" s="55">
        <f t="shared" si="109"/>
        <v>0</v>
      </c>
    </row>
    <row r="2325" spans="1:16" x14ac:dyDescent="0.25">
      <c r="A2325" s="527"/>
      <c r="B2325" s="530"/>
      <c r="C2325" s="110">
        <v>16</v>
      </c>
      <c r="D2325" s="66"/>
      <c r="E2325" s="12"/>
      <c r="F2325" s="12"/>
      <c r="G2325" s="12"/>
      <c r="H2325" s="12"/>
      <c r="I2325" s="12"/>
      <c r="J2325" s="12"/>
      <c r="K2325" s="12"/>
      <c r="L2325" s="12"/>
      <c r="M2325" s="12"/>
      <c r="N2325" s="12"/>
      <c r="O2325" s="12"/>
      <c r="P2325" s="55">
        <f t="shared" si="109"/>
        <v>0</v>
      </c>
    </row>
    <row r="2326" spans="1:16" x14ac:dyDescent="0.25">
      <c r="A2326" s="527"/>
      <c r="B2326" s="530"/>
      <c r="C2326" s="110">
        <v>17</v>
      </c>
      <c r="D2326" s="66"/>
      <c r="E2326" s="12"/>
      <c r="F2326" s="12"/>
      <c r="G2326" s="12"/>
      <c r="H2326" s="12"/>
      <c r="I2326" s="12"/>
      <c r="J2326" s="12"/>
      <c r="K2326" s="12"/>
      <c r="L2326" s="12"/>
      <c r="M2326" s="12"/>
      <c r="N2326" s="12"/>
      <c r="O2326" s="12"/>
      <c r="P2326" s="55">
        <f t="shared" si="109"/>
        <v>0</v>
      </c>
    </row>
    <row r="2327" spans="1:16" x14ac:dyDescent="0.25">
      <c r="A2327" s="527"/>
      <c r="B2327" s="530"/>
      <c r="C2327" s="110">
        <v>25</v>
      </c>
      <c r="D2327" s="66"/>
      <c r="E2327" s="12"/>
      <c r="F2327" s="12"/>
      <c r="G2327" s="12"/>
      <c r="H2327" s="12"/>
      <c r="I2327" s="12"/>
      <c r="J2327" s="12"/>
      <c r="K2327" s="12"/>
      <c r="L2327" s="12"/>
      <c r="M2327" s="12"/>
      <c r="N2327" s="12"/>
      <c r="O2327" s="12"/>
      <c r="P2327" s="55">
        <f t="shared" si="109"/>
        <v>0</v>
      </c>
    </row>
    <row r="2328" spans="1:16" x14ac:dyDescent="0.25">
      <c r="A2328" s="527"/>
      <c r="B2328" s="530"/>
      <c r="C2328" s="110">
        <v>26</v>
      </c>
      <c r="D2328" s="66"/>
      <c r="E2328" s="12"/>
      <c r="F2328" s="12"/>
      <c r="G2328" s="12"/>
      <c r="H2328" s="12"/>
      <c r="I2328" s="12"/>
      <c r="J2328" s="12"/>
      <c r="K2328" s="12"/>
      <c r="L2328" s="12"/>
      <c r="M2328" s="12"/>
      <c r="N2328" s="12"/>
      <c r="O2328" s="12"/>
      <c r="P2328" s="55">
        <f t="shared" si="109"/>
        <v>0</v>
      </c>
    </row>
    <row r="2329" spans="1:16" x14ac:dyDescent="0.25">
      <c r="A2329" s="528"/>
      <c r="B2329" s="531"/>
      <c r="C2329" s="110">
        <v>27</v>
      </c>
      <c r="D2329" s="66"/>
      <c r="E2329" s="12"/>
      <c r="F2329" s="12"/>
      <c r="G2329" s="12"/>
      <c r="H2329" s="12"/>
      <c r="I2329" s="12"/>
      <c r="J2329" s="12"/>
      <c r="K2329" s="12"/>
      <c r="L2329" s="12"/>
      <c r="M2329" s="12"/>
      <c r="N2329" s="12"/>
      <c r="O2329" s="12"/>
      <c r="P2329" s="55">
        <f t="shared" si="109"/>
        <v>0</v>
      </c>
    </row>
    <row r="2330" spans="1:16" x14ac:dyDescent="0.25">
      <c r="A2330" s="526">
        <v>597</v>
      </c>
      <c r="B2330" s="529" t="s">
        <v>2474</v>
      </c>
      <c r="C2330" s="110">
        <v>11</v>
      </c>
      <c r="D2330" s="66"/>
      <c r="E2330" s="12"/>
      <c r="F2330" s="12"/>
      <c r="G2330" s="12"/>
      <c r="H2330" s="12"/>
      <c r="I2330" s="12"/>
      <c r="J2330" s="12"/>
      <c r="K2330" s="12"/>
      <c r="L2330" s="12"/>
      <c r="M2330" s="12"/>
      <c r="N2330" s="12"/>
      <c r="O2330" s="12"/>
      <c r="P2330" s="55">
        <f t="shared" si="109"/>
        <v>0</v>
      </c>
    </row>
    <row r="2331" spans="1:16" x14ac:dyDescent="0.25">
      <c r="A2331" s="527"/>
      <c r="B2331" s="530"/>
      <c r="C2331" s="110">
        <v>12</v>
      </c>
      <c r="D2331" s="66"/>
      <c r="E2331" s="12"/>
      <c r="F2331" s="12"/>
      <c r="G2331" s="12"/>
      <c r="H2331" s="12"/>
      <c r="I2331" s="12"/>
      <c r="J2331" s="12"/>
      <c r="K2331" s="12"/>
      <c r="L2331" s="12"/>
      <c r="M2331" s="12"/>
      <c r="N2331" s="12"/>
      <c r="O2331" s="12"/>
      <c r="P2331" s="55">
        <f t="shared" si="109"/>
        <v>0</v>
      </c>
    </row>
    <row r="2332" spans="1:16" x14ac:dyDescent="0.25">
      <c r="A2332" s="527"/>
      <c r="B2332" s="530"/>
      <c r="C2332" s="110">
        <v>13</v>
      </c>
      <c r="D2332" s="66"/>
      <c r="E2332" s="12"/>
      <c r="F2332" s="12"/>
      <c r="G2332" s="12"/>
      <c r="H2332" s="12"/>
      <c r="I2332" s="12"/>
      <c r="J2332" s="12"/>
      <c r="K2332" s="12"/>
      <c r="L2332" s="12"/>
      <c r="M2332" s="12"/>
      <c r="N2332" s="12"/>
      <c r="O2332" s="12"/>
      <c r="P2332" s="55">
        <f t="shared" si="109"/>
        <v>0</v>
      </c>
    </row>
    <row r="2333" spans="1:16" x14ac:dyDescent="0.25">
      <c r="A2333" s="527"/>
      <c r="B2333" s="530"/>
      <c r="C2333" s="110">
        <v>14</v>
      </c>
      <c r="D2333" s="66"/>
      <c r="E2333" s="12"/>
      <c r="F2333" s="12"/>
      <c r="G2333" s="12"/>
      <c r="H2333" s="12"/>
      <c r="I2333" s="12"/>
      <c r="J2333" s="12"/>
      <c r="K2333" s="12"/>
      <c r="L2333" s="12"/>
      <c r="M2333" s="12"/>
      <c r="N2333" s="12"/>
      <c r="O2333" s="12"/>
      <c r="P2333" s="55">
        <f t="shared" si="109"/>
        <v>0</v>
      </c>
    </row>
    <row r="2334" spans="1:16" x14ac:dyDescent="0.25">
      <c r="A2334" s="527"/>
      <c r="B2334" s="530"/>
      <c r="C2334" s="110">
        <v>15</v>
      </c>
      <c r="D2334" s="66"/>
      <c r="E2334" s="12"/>
      <c r="F2334" s="12"/>
      <c r="G2334" s="12"/>
      <c r="H2334" s="12"/>
      <c r="I2334" s="12"/>
      <c r="J2334" s="12"/>
      <c r="K2334" s="12"/>
      <c r="L2334" s="12"/>
      <c r="M2334" s="12"/>
      <c r="N2334" s="12"/>
      <c r="O2334" s="12"/>
      <c r="P2334" s="55">
        <f t="shared" si="109"/>
        <v>0</v>
      </c>
    </row>
    <row r="2335" spans="1:16" x14ac:dyDescent="0.25">
      <c r="A2335" s="527"/>
      <c r="B2335" s="530"/>
      <c r="C2335" s="110">
        <v>16</v>
      </c>
      <c r="D2335" s="66"/>
      <c r="E2335" s="12"/>
      <c r="F2335" s="12"/>
      <c r="G2335" s="12"/>
      <c r="H2335" s="12"/>
      <c r="I2335" s="12"/>
      <c r="J2335" s="12"/>
      <c r="K2335" s="12"/>
      <c r="L2335" s="12"/>
      <c r="M2335" s="12"/>
      <c r="N2335" s="12"/>
      <c r="O2335" s="12"/>
      <c r="P2335" s="55">
        <f t="shared" si="109"/>
        <v>0</v>
      </c>
    </row>
    <row r="2336" spans="1:16" x14ac:dyDescent="0.25">
      <c r="A2336" s="527"/>
      <c r="B2336" s="530"/>
      <c r="C2336" s="110">
        <v>17</v>
      </c>
      <c r="D2336" s="66"/>
      <c r="E2336" s="12"/>
      <c r="F2336" s="12"/>
      <c r="G2336" s="12"/>
      <c r="H2336" s="12"/>
      <c r="I2336" s="12"/>
      <c r="J2336" s="12"/>
      <c r="K2336" s="12"/>
      <c r="L2336" s="12"/>
      <c r="M2336" s="12"/>
      <c r="N2336" s="12"/>
      <c r="O2336" s="12"/>
      <c r="P2336" s="55">
        <f t="shared" si="109"/>
        <v>0</v>
      </c>
    </row>
    <row r="2337" spans="1:16" x14ac:dyDescent="0.25">
      <c r="A2337" s="527"/>
      <c r="B2337" s="530"/>
      <c r="C2337" s="110">
        <v>25</v>
      </c>
      <c r="D2337" s="66"/>
      <c r="E2337" s="12"/>
      <c r="F2337" s="12"/>
      <c r="G2337" s="12"/>
      <c r="H2337" s="12"/>
      <c r="I2337" s="12"/>
      <c r="J2337" s="12"/>
      <c r="K2337" s="12"/>
      <c r="L2337" s="12"/>
      <c r="M2337" s="12"/>
      <c r="N2337" s="12"/>
      <c r="O2337" s="12"/>
      <c r="P2337" s="55">
        <f t="shared" si="109"/>
        <v>0</v>
      </c>
    </row>
    <row r="2338" spans="1:16" x14ac:dyDescent="0.25">
      <c r="A2338" s="527"/>
      <c r="B2338" s="530"/>
      <c r="C2338" s="110">
        <v>26</v>
      </c>
      <c r="D2338" s="66"/>
      <c r="E2338" s="12"/>
      <c r="F2338" s="12"/>
      <c r="G2338" s="12"/>
      <c r="H2338" s="12"/>
      <c r="I2338" s="12"/>
      <c r="J2338" s="12"/>
      <c r="K2338" s="12"/>
      <c r="L2338" s="12"/>
      <c r="M2338" s="12"/>
      <c r="N2338" s="12"/>
      <c r="O2338" s="12"/>
      <c r="P2338" s="55">
        <f t="shared" si="109"/>
        <v>0</v>
      </c>
    </row>
    <row r="2339" spans="1:16" x14ac:dyDescent="0.25">
      <c r="A2339" s="528"/>
      <c r="B2339" s="531"/>
      <c r="C2339" s="110">
        <v>27</v>
      </c>
      <c r="D2339" s="66"/>
      <c r="E2339" s="12"/>
      <c r="F2339" s="12"/>
      <c r="G2339" s="12"/>
      <c r="H2339" s="12"/>
      <c r="I2339" s="12"/>
      <c r="J2339" s="12"/>
      <c r="K2339" s="12"/>
      <c r="L2339" s="12"/>
      <c r="M2339" s="12"/>
      <c r="N2339" s="12"/>
      <c r="O2339" s="12"/>
      <c r="P2339" s="55">
        <f t="shared" si="109"/>
        <v>0</v>
      </c>
    </row>
    <row r="2340" spans="1:16" x14ac:dyDescent="0.25">
      <c r="A2340" s="526">
        <v>598</v>
      </c>
      <c r="B2340" s="529" t="s">
        <v>2475</v>
      </c>
      <c r="C2340" s="110">
        <v>11</v>
      </c>
      <c r="D2340" s="66"/>
      <c r="E2340" s="12"/>
      <c r="F2340" s="12"/>
      <c r="G2340" s="12"/>
      <c r="H2340" s="12"/>
      <c r="I2340" s="12"/>
      <c r="J2340" s="12"/>
      <c r="K2340" s="12"/>
      <c r="L2340" s="12"/>
      <c r="M2340" s="12"/>
      <c r="N2340" s="12"/>
      <c r="O2340" s="12"/>
      <c r="P2340" s="55">
        <f t="shared" si="109"/>
        <v>0</v>
      </c>
    </row>
    <row r="2341" spans="1:16" x14ac:dyDescent="0.25">
      <c r="A2341" s="527"/>
      <c r="B2341" s="530"/>
      <c r="C2341" s="110">
        <v>12</v>
      </c>
      <c r="D2341" s="66"/>
      <c r="E2341" s="12"/>
      <c r="F2341" s="12"/>
      <c r="G2341" s="12"/>
      <c r="H2341" s="12"/>
      <c r="I2341" s="12"/>
      <c r="J2341" s="12"/>
      <c r="K2341" s="12"/>
      <c r="L2341" s="12"/>
      <c r="M2341" s="12"/>
      <c r="N2341" s="12"/>
      <c r="O2341" s="12"/>
      <c r="P2341" s="55">
        <f t="shared" si="109"/>
        <v>0</v>
      </c>
    </row>
    <row r="2342" spans="1:16" x14ac:dyDescent="0.25">
      <c r="A2342" s="527"/>
      <c r="B2342" s="530"/>
      <c r="C2342" s="110">
        <v>13</v>
      </c>
      <c r="D2342" s="66"/>
      <c r="E2342" s="12"/>
      <c r="F2342" s="12"/>
      <c r="G2342" s="12"/>
      <c r="H2342" s="12"/>
      <c r="I2342" s="12"/>
      <c r="J2342" s="12"/>
      <c r="K2342" s="12"/>
      <c r="L2342" s="12"/>
      <c r="M2342" s="12"/>
      <c r="N2342" s="12"/>
      <c r="O2342" s="12"/>
      <c r="P2342" s="55">
        <f t="shared" si="109"/>
        <v>0</v>
      </c>
    </row>
    <row r="2343" spans="1:16" x14ac:dyDescent="0.25">
      <c r="A2343" s="527"/>
      <c r="B2343" s="530"/>
      <c r="C2343" s="110">
        <v>14</v>
      </c>
      <c r="D2343" s="66"/>
      <c r="E2343" s="12"/>
      <c r="F2343" s="12"/>
      <c r="G2343" s="12"/>
      <c r="H2343" s="12"/>
      <c r="I2343" s="12"/>
      <c r="J2343" s="12"/>
      <c r="K2343" s="12"/>
      <c r="L2343" s="12"/>
      <c r="M2343" s="12"/>
      <c r="N2343" s="12"/>
      <c r="O2343" s="12"/>
      <c r="P2343" s="55">
        <f t="shared" si="109"/>
        <v>0</v>
      </c>
    </row>
    <row r="2344" spans="1:16" x14ac:dyDescent="0.25">
      <c r="A2344" s="527"/>
      <c r="B2344" s="530"/>
      <c r="C2344" s="110">
        <v>15</v>
      </c>
      <c r="D2344" s="66"/>
      <c r="E2344" s="12"/>
      <c r="F2344" s="12"/>
      <c r="G2344" s="12"/>
      <c r="H2344" s="12"/>
      <c r="I2344" s="12"/>
      <c r="J2344" s="12"/>
      <c r="K2344" s="12"/>
      <c r="L2344" s="12"/>
      <c r="M2344" s="12"/>
      <c r="N2344" s="12"/>
      <c r="O2344" s="12"/>
      <c r="P2344" s="55">
        <f t="shared" si="109"/>
        <v>0</v>
      </c>
    </row>
    <row r="2345" spans="1:16" x14ac:dyDescent="0.25">
      <c r="A2345" s="527"/>
      <c r="B2345" s="530"/>
      <c r="C2345" s="110">
        <v>16</v>
      </c>
      <c r="D2345" s="66"/>
      <c r="E2345" s="12"/>
      <c r="F2345" s="12"/>
      <c r="G2345" s="12"/>
      <c r="H2345" s="12"/>
      <c r="I2345" s="12"/>
      <c r="J2345" s="12"/>
      <c r="K2345" s="12"/>
      <c r="L2345" s="12"/>
      <c r="M2345" s="12"/>
      <c r="N2345" s="12"/>
      <c r="O2345" s="12"/>
      <c r="P2345" s="55">
        <f t="shared" si="109"/>
        <v>0</v>
      </c>
    </row>
    <row r="2346" spans="1:16" x14ac:dyDescent="0.25">
      <c r="A2346" s="527"/>
      <c r="B2346" s="530"/>
      <c r="C2346" s="110">
        <v>17</v>
      </c>
      <c r="D2346" s="66"/>
      <c r="E2346" s="12"/>
      <c r="F2346" s="12"/>
      <c r="G2346" s="12"/>
      <c r="H2346" s="12"/>
      <c r="I2346" s="12"/>
      <c r="J2346" s="12"/>
      <c r="K2346" s="12"/>
      <c r="L2346" s="12"/>
      <c r="M2346" s="12"/>
      <c r="N2346" s="12"/>
      <c r="O2346" s="12"/>
      <c r="P2346" s="55">
        <f t="shared" si="109"/>
        <v>0</v>
      </c>
    </row>
    <row r="2347" spans="1:16" x14ac:dyDescent="0.25">
      <c r="A2347" s="527"/>
      <c r="B2347" s="530"/>
      <c r="C2347" s="110">
        <v>25</v>
      </c>
      <c r="D2347" s="66"/>
      <c r="E2347" s="12"/>
      <c r="F2347" s="12"/>
      <c r="G2347" s="12"/>
      <c r="H2347" s="12"/>
      <c r="I2347" s="12"/>
      <c r="J2347" s="12"/>
      <c r="K2347" s="12"/>
      <c r="L2347" s="12"/>
      <c r="M2347" s="12"/>
      <c r="N2347" s="12"/>
      <c r="O2347" s="12"/>
      <c r="P2347" s="55">
        <f t="shared" si="109"/>
        <v>0</v>
      </c>
    </row>
    <row r="2348" spans="1:16" x14ac:dyDescent="0.25">
      <c r="A2348" s="527"/>
      <c r="B2348" s="530"/>
      <c r="C2348" s="110">
        <v>26</v>
      </c>
      <c r="D2348" s="66"/>
      <c r="E2348" s="12"/>
      <c r="F2348" s="12"/>
      <c r="G2348" s="12"/>
      <c r="H2348" s="12"/>
      <c r="I2348" s="12"/>
      <c r="J2348" s="12"/>
      <c r="K2348" s="12"/>
      <c r="L2348" s="12"/>
      <c r="M2348" s="12"/>
      <c r="N2348" s="12"/>
      <c r="O2348" s="12"/>
      <c r="P2348" s="55">
        <f t="shared" si="109"/>
        <v>0</v>
      </c>
    </row>
    <row r="2349" spans="1:16" x14ac:dyDescent="0.25">
      <c r="A2349" s="528"/>
      <c r="B2349" s="531"/>
      <c r="C2349" s="110">
        <v>27</v>
      </c>
      <c r="D2349" s="66"/>
      <c r="E2349" s="12"/>
      <c r="F2349" s="12"/>
      <c r="G2349" s="12"/>
      <c r="H2349" s="12"/>
      <c r="I2349" s="12"/>
      <c r="J2349" s="12"/>
      <c r="K2349" s="12"/>
      <c r="L2349" s="12"/>
      <c r="M2349" s="12"/>
      <c r="N2349" s="12"/>
      <c r="O2349" s="12"/>
      <c r="P2349" s="55">
        <f t="shared" si="109"/>
        <v>0</v>
      </c>
    </row>
    <row r="2350" spans="1:16" x14ac:dyDescent="0.25">
      <c r="A2350" s="526">
        <v>599</v>
      </c>
      <c r="B2350" s="529" t="s">
        <v>2476</v>
      </c>
      <c r="C2350" s="110">
        <v>11</v>
      </c>
      <c r="D2350" s="66"/>
      <c r="E2350" s="12"/>
      <c r="F2350" s="12"/>
      <c r="G2350" s="12"/>
      <c r="H2350" s="12"/>
      <c r="I2350" s="12"/>
      <c r="J2350" s="12"/>
      <c r="K2350" s="12"/>
      <c r="L2350" s="12"/>
      <c r="M2350" s="12"/>
      <c r="N2350" s="12"/>
      <c r="O2350" s="12"/>
      <c r="P2350" s="55">
        <f t="shared" si="109"/>
        <v>0</v>
      </c>
    </row>
    <row r="2351" spans="1:16" x14ac:dyDescent="0.25">
      <c r="A2351" s="527"/>
      <c r="B2351" s="530"/>
      <c r="C2351" s="110">
        <v>12</v>
      </c>
      <c r="D2351" s="66"/>
      <c r="E2351" s="12"/>
      <c r="F2351" s="12"/>
      <c r="G2351" s="12"/>
      <c r="H2351" s="12"/>
      <c r="I2351" s="12"/>
      <c r="J2351" s="12"/>
      <c r="K2351" s="12"/>
      <c r="L2351" s="12"/>
      <c r="M2351" s="12"/>
      <c r="N2351" s="12"/>
      <c r="O2351" s="12"/>
      <c r="P2351" s="55">
        <f t="shared" ref="P2351:P2359" si="110">SUM(D2351:O2351)</f>
        <v>0</v>
      </c>
    </row>
    <row r="2352" spans="1:16" x14ac:dyDescent="0.25">
      <c r="A2352" s="527"/>
      <c r="B2352" s="530"/>
      <c r="C2352" s="110">
        <v>13</v>
      </c>
      <c r="D2352" s="66"/>
      <c r="E2352" s="12"/>
      <c r="F2352" s="12"/>
      <c r="G2352" s="12"/>
      <c r="H2352" s="12"/>
      <c r="I2352" s="12"/>
      <c r="J2352" s="12"/>
      <c r="K2352" s="12"/>
      <c r="L2352" s="12"/>
      <c r="M2352" s="12"/>
      <c r="N2352" s="12"/>
      <c r="O2352" s="12"/>
      <c r="P2352" s="55">
        <f t="shared" si="110"/>
        <v>0</v>
      </c>
    </row>
    <row r="2353" spans="1:16" x14ac:dyDescent="0.25">
      <c r="A2353" s="527"/>
      <c r="B2353" s="530"/>
      <c r="C2353" s="110">
        <v>14</v>
      </c>
      <c r="D2353" s="66"/>
      <c r="E2353" s="12"/>
      <c r="F2353" s="12"/>
      <c r="G2353" s="12"/>
      <c r="H2353" s="12"/>
      <c r="I2353" s="12"/>
      <c r="J2353" s="12"/>
      <c r="K2353" s="12"/>
      <c r="L2353" s="12"/>
      <c r="M2353" s="12"/>
      <c r="N2353" s="12"/>
      <c r="O2353" s="12"/>
      <c r="P2353" s="55">
        <f t="shared" si="110"/>
        <v>0</v>
      </c>
    </row>
    <row r="2354" spans="1:16" x14ac:dyDescent="0.25">
      <c r="A2354" s="527"/>
      <c r="B2354" s="530"/>
      <c r="C2354" s="110">
        <v>15</v>
      </c>
      <c r="D2354" s="66"/>
      <c r="E2354" s="12"/>
      <c r="F2354" s="12"/>
      <c r="G2354" s="12"/>
      <c r="H2354" s="12"/>
      <c r="I2354" s="12"/>
      <c r="J2354" s="12"/>
      <c r="K2354" s="12"/>
      <c r="L2354" s="12"/>
      <c r="M2354" s="12"/>
      <c r="N2354" s="12"/>
      <c r="O2354" s="12"/>
      <c r="P2354" s="55">
        <f t="shared" si="110"/>
        <v>0</v>
      </c>
    </row>
    <row r="2355" spans="1:16" x14ac:dyDescent="0.25">
      <c r="A2355" s="527"/>
      <c r="B2355" s="530"/>
      <c r="C2355" s="110">
        <v>16</v>
      </c>
      <c r="D2355" s="66"/>
      <c r="E2355" s="12"/>
      <c r="F2355" s="12"/>
      <c r="G2355" s="12"/>
      <c r="H2355" s="12"/>
      <c r="I2355" s="12"/>
      <c r="J2355" s="12"/>
      <c r="K2355" s="12"/>
      <c r="L2355" s="12"/>
      <c r="M2355" s="12"/>
      <c r="N2355" s="12"/>
      <c r="O2355" s="12"/>
      <c r="P2355" s="55">
        <f t="shared" si="110"/>
        <v>0</v>
      </c>
    </row>
    <row r="2356" spans="1:16" x14ac:dyDescent="0.25">
      <c r="A2356" s="527"/>
      <c r="B2356" s="530"/>
      <c r="C2356" s="110">
        <v>17</v>
      </c>
      <c r="D2356" s="66"/>
      <c r="E2356" s="12"/>
      <c r="F2356" s="12"/>
      <c r="G2356" s="12"/>
      <c r="H2356" s="12"/>
      <c r="I2356" s="12"/>
      <c r="J2356" s="12"/>
      <c r="K2356" s="12"/>
      <c r="L2356" s="12"/>
      <c r="M2356" s="12"/>
      <c r="N2356" s="12"/>
      <c r="O2356" s="12"/>
      <c r="P2356" s="55">
        <f t="shared" si="110"/>
        <v>0</v>
      </c>
    </row>
    <row r="2357" spans="1:16" x14ac:dyDescent="0.25">
      <c r="A2357" s="527"/>
      <c r="B2357" s="530"/>
      <c r="C2357" s="110">
        <v>25</v>
      </c>
      <c r="D2357" s="66"/>
      <c r="E2357" s="12"/>
      <c r="F2357" s="12"/>
      <c r="G2357" s="12"/>
      <c r="H2357" s="12"/>
      <c r="I2357" s="12"/>
      <c r="J2357" s="12"/>
      <c r="K2357" s="12"/>
      <c r="L2357" s="12"/>
      <c r="M2357" s="12"/>
      <c r="N2357" s="12"/>
      <c r="O2357" s="12"/>
      <c r="P2357" s="55">
        <f t="shared" si="110"/>
        <v>0</v>
      </c>
    </row>
    <row r="2358" spans="1:16" x14ac:dyDescent="0.25">
      <c r="A2358" s="527"/>
      <c r="B2358" s="530"/>
      <c r="C2358" s="110">
        <v>26</v>
      </c>
      <c r="D2358" s="66"/>
      <c r="E2358" s="12"/>
      <c r="F2358" s="12"/>
      <c r="G2358" s="12"/>
      <c r="H2358" s="12"/>
      <c r="I2358" s="12"/>
      <c r="J2358" s="12"/>
      <c r="K2358" s="12"/>
      <c r="L2358" s="12"/>
      <c r="M2358" s="12"/>
      <c r="N2358" s="12"/>
      <c r="O2358" s="12"/>
      <c r="P2358" s="55">
        <f t="shared" si="110"/>
        <v>0</v>
      </c>
    </row>
    <row r="2359" spans="1:16" x14ac:dyDescent="0.25">
      <c r="A2359" s="528"/>
      <c r="B2359" s="531"/>
      <c r="C2359" s="110">
        <v>27</v>
      </c>
      <c r="D2359" s="66"/>
      <c r="E2359" s="12"/>
      <c r="F2359" s="12"/>
      <c r="G2359" s="12"/>
      <c r="H2359" s="12"/>
      <c r="I2359" s="12"/>
      <c r="J2359" s="12"/>
      <c r="K2359" s="12"/>
      <c r="L2359" s="12"/>
      <c r="M2359" s="12"/>
      <c r="N2359" s="12"/>
      <c r="O2359" s="12"/>
      <c r="P2359" s="55">
        <f t="shared" si="110"/>
        <v>0</v>
      </c>
    </row>
    <row r="2360" spans="1:16" x14ac:dyDescent="0.25">
      <c r="A2360" s="75">
        <v>6000</v>
      </c>
      <c r="B2360" s="544" t="s">
        <v>2477</v>
      </c>
      <c r="C2360" s="545"/>
      <c r="D2360" s="76">
        <f t="shared" ref="D2360:P2360" si="111">D2361+D2442+D2523</f>
        <v>1150000</v>
      </c>
      <c r="E2360" s="77">
        <f t="shared" si="111"/>
        <v>1150000</v>
      </c>
      <c r="F2360" s="77">
        <f t="shared" si="111"/>
        <v>1150000</v>
      </c>
      <c r="G2360" s="77">
        <f t="shared" si="111"/>
        <v>1650000</v>
      </c>
      <c r="H2360" s="77">
        <f t="shared" si="111"/>
        <v>1650000</v>
      </c>
      <c r="I2360" s="77">
        <f t="shared" si="111"/>
        <v>650000</v>
      </c>
      <c r="J2360" s="77">
        <f t="shared" si="111"/>
        <v>1250000</v>
      </c>
      <c r="K2360" s="77">
        <f t="shared" si="111"/>
        <v>650000</v>
      </c>
      <c r="L2360" s="77">
        <f t="shared" si="111"/>
        <v>650000</v>
      </c>
      <c r="M2360" s="77">
        <f t="shared" si="111"/>
        <v>650000</v>
      </c>
      <c r="N2360" s="77">
        <f t="shared" si="111"/>
        <v>0</v>
      </c>
      <c r="O2360" s="77">
        <f t="shared" si="111"/>
        <v>0</v>
      </c>
      <c r="P2360" s="77">
        <f t="shared" si="111"/>
        <v>10600000</v>
      </c>
    </row>
    <row r="2361" spans="1:16" x14ac:dyDescent="0.25">
      <c r="A2361" s="74">
        <v>6100</v>
      </c>
      <c r="B2361" s="534" t="s">
        <v>2478</v>
      </c>
      <c r="C2361" s="535"/>
      <c r="D2361" s="72">
        <f>SUM(D2362:D2441)</f>
        <v>1150000</v>
      </c>
      <c r="E2361" s="73">
        <f t="shared" ref="E2361:O2361" si="112">SUM(E2362:E2441)</f>
        <v>1150000</v>
      </c>
      <c r="F2361" s="73">
        <f t="shared" si="112"/>
        <v>1150000</v>
      </c>
      <c r="G2361" s="73">
        <f t="shared" si="112"/>
        <v>1650000</v>
      </c>
      <c r="H2361" s="73">
        <f t="shared" si="112"/>
        <v>1650000</v>
      </c>
      <c r="I2361" s="73">
        <f t="shared" si="112"/>
        <v>650000</v>
      </c>
      <c r="J2361" s="73">
        <f t="shared" si="112"/>
        <v>1250000</v>
      </c>
      <c r="K2361" s="73">
        <f t="shared" si="112"/>
        <v>650000</v>
      </c>
      <c r="L2361" s="73">
        <f t="shared" si="112"/>
        <v>650000</v>
      </c>
      <c r="M2361" s="73">
        <f t="shared" si="112"/>
        <v>650000</v>
      </c>
      <c r="N2361" s="73">
        <f t="shared" si="112"/>
        <v>0</v>
      </c>
      <c r="O2361" s="73">
        <f t="shared" si="112"/>
        <v>0</v>
      </c>
      <c r="P2361" s="73">
        <f>SUM(P2362:P2441)</f>
        <v>10600000</v>
      </c>
    </row>
    <row r="2362" spans="1:16" x14ac:dyDescent="0.25">
      <c r="A2362" s="526">
        <v>611</v>
      </c>
      <c r="B2362" s="529" t="s">
        <v>2479</v>
      </c>
      <c r="C2362" s="110">
        <v>11</v>
      </c>
      <c r="D2362" s="12"/>
      <c r="E2362" s="12"/>
      <c r="F2362" s="12"/>
      <c r="G2362" s="12"/>
      <c r="H2362" s="12"/>
      <c r="I2362" s="12"/>
      <c r="J2362" s="12"/>
      <c r="K2362" s="12"/>
      <c r="L2362" s="12"/>
      <c r="M2362" s="12"/>
      <c r="N2362" s="12"/>
      <c r="O2362" s="12"/>
      <c r="P2362" s="55">
        <f t="shared" ref="P2362:P2441" si="113">SUM(D2362:O2362)</f>
        <v>0</v>
      </c>
    </row>
    <row r="2363" spans="1:16" x14ac:dyDescent="0.25">
      <c r="A2363" s="527"/>
      <c r="B2363" s="530"/>
      <c r="C2363" s="110">
        <v>12</v>
      </c>
      <c r="D2363" s="66"/>
      <c r="E2363" s="12"/>
      <c r="F2363" s="12"/>
      <c r="G2363" s="12"/>
      <c r="H2363" s="12"/>
      <c r="I2363" s="12"/>
      <c r="J2363" s="12"/>
      <c r="K2363" s="12"/>
      <c r="L2363" s="12"/>
      <c r="M2363" s="12"/>
      <c r="N2363" s="12"/>
      <c r="O2363" s="12"/>
      <c r="P2363" s="55">
        <f t="shared" si="113"/>
        <v>0</v>
      </c>
    </row>
    <row r="2364" spans="1:16" x14ac:dyDescent="0.25">
      <c r="A2364" s="527"/>
      <c r="B2364" s="530"/>
      <c r="C2364" s="110">
        <v>13</v>
      </c>
      <c r="D2364" s="66"/>
      <c r="E2364" s="12"/>
      <c r="F2364" s="12"/>
      <c r="G2364" s="12"/>
      <c r="H2364" s="12"/>
      <c r="I2364" s="12"/>
      <c r="J2364" s="12"/>
      <c r="K2364" s="12"/>
      <c r="L2364" s="12"/>
      <c r="M2364" s="12"/>
      <c r="N2364" s="12"/>
      <c r="O2364" s="12"/>
      <c r="P2364" s="55">
        <f t="shared" si="113"/>
        <v>0</v>
      </c>
    </row>
    <row r="2365" spans="1:16" x14ac:dyDescent="0.25">
      <c r="A2365" s="527"/>
      <c r="B2365" s="530"/>
      <c r="C2365" s="110">
        <v>14</v>
      </c>
      <c r="D2365" s="66"/>
      <c r="E2365" s="12"/>
      <c r="F2365" s="12"/>
      <c r="G2365" s="12"/>
      <c r="H2365" s="12"/>
      <c r="I2365" s="12"/>
      <c r="J2365" s="12"/>
      <c r="K2365" s="12"/>
      <c r="L2365" s="12"/>
      <c r="M2365" s="12"/>
      <c r="N2365" s="12"/>
      <c r="O2365" s="12"/>
      <c r="P2365" s="55">
        <f t="shared" si="113"/>
        <v>0</v>
      </c>
    </row>
    <row r="2366" spans="1:16" x14ac:dyDescent="0.25">
      <c r="A2366" s="527"/>
      <c r="B2366" s="530"/>
      <c r="C2366" s="110">
        <v>15</v>
      </c>
      <c r="D2366" s="66"/>
      <c r="E2366" s="12"/>
      <c r="F2366" s="12"/>
      <c r="G2366" s="12"/>
      <c r="H2366" s="12"/>
      <c r="I2366" s="12"/>
      <c r="J2366" s="12"/>
      <c r="K2366" s="12"/>
      <c r="L2366" s="12"/>
      <c r="M2366" s="12"/>
      <c r="N2366" s="12"/>
      <c r="O2366" s="12"/>
      <c r="P2366" s="55">
        <f t="shared" si="113"/>
        <v>0</v>
      </c>
    </row>
    <row r="2367" spans="1:16" x14ac:dyDescent="0.25">
      <c r="A2367" s="527"/>
      <c r="B2367" s="530"/>
      <c r="C2367" s="110">
        <v>16</v>
      </c>
      <c r="D2367" s="66"/>
      <c r="E2367" s="12"/>
      <c r="F2367" s="12"/>
      <c r="G2367" s="12"/>
      <c r="H2367" s="12"/>
      <c r="I2367" s="12"/>
      <c r="J2367" s="12"/>
      <c r="K2367" s="12"/>
      <c r="L2367" s="12"/>
      <c r="M2367" s="12"/>
      <c r="N2367" s="12"/>
      <c r="O2367" s="12"/>
      <c r="P2367" s="55">
        <f t="shared" si="113"/>
        <v>0</v>
      </c>
    </row>
    <row r="2368" spans="1:16" x14ac:dyDescent="0.25">
      <c r="A2368" s="527"/>
      <c r="B2368" s="530"/>
      <c r="C2368" s="110">
        <v>17</v>
      </c>
      <c r="D2368" s="66"/>
      <c r="E2368" s="12"/>
      <c r="F2368" s="12"/>
      <c r="G2368" s="12"/>
      <c r="H2368" s="12"/>
      <c r="I2368" s="12"/>
      <c r="J2368" s="12"/>
      <c r="K2368" s="12"/>
      <c r="L2368" s="12"/>
      <c r="M2368" s="12"/>
      <c r="N2368" s="12"/>
      <c r="O2368" s="12"/>
      <c r="P2368" s="55">
        <f t="shared" si="113"/>
        <v>0</v>
      </c>
    </row>
    <row r="2369" spans="1:16" x14ac:dyDescent="0.25">
      <c r="A2369" s="527"/>
      <c r="B2369" s="530"/>
      <c r="C2369" s="110">
        <v>25</v>
      </c>
      <c r="D2369" s="66">
        <v>150000</v>
      </c>
      <c r="E2369" s="12">
        <v>150000</v>
      </c>
      <c r="F2369" s="12">
        <v>150000</v>
      </c>
      <c r="G2369" s="12">
        <v>150000</v>
      </c>
      <c r="H2369" s="12">
        <v>150000</v>
      </c>
      <c r="I2369" s="12">
        <v>150000</v>
      </c>
      <c r="J2369" s="12">
        <v>150000</v>
      </c>
      <c r="K2369" s="12">
        <v>150000</v>
      </c>
      <c r="L2369" s="12">
        <v>150000</v>
      </c>
      <c r="M2369" s="12">
        <v>150000</v>
      </c>
      <c r="N2369" s="12"/>
      <c r="O2369" s="12"/>
      <c r="P2369" s="55">
        <f t="shared" si="113"/>
        <v>1500000</v>
      </c>
    </row>
    <row r="2370" spans="1:16" x14ac:dyDescent="0.25">
      <c r="A2370" s="527"/>
      <c r="B2370" s="530"/>
      <c r="C2370" s="110">
        <v>26</v>
      </c>
      <c r="D2370" s="66"/>
      <c r="E2370" s="12"/>
      <c r="F2370" s="12"/>
      <c r="G2370" s="12"/>
      <c r="H2370" s="12"/>
      <c r="I2370" s="12"/>
      <c r="J2370" s="12"/>
      <c r="K2370" s="12"/>
      <c r="L2370" s="12"/>
      <c r="M2370" s="12"/>
      <c r="N2370" s="12"/>
      <c r="O2370" s="12"/>
      <c r="P2370" s="55">
        <f t="shared" si="113"/>
        <v>0</v>
      </c>
    </row>
    <row r="2371" spans="1:16" x14ac:dyDescent="0.25">
      <c r="A2371" s="528"/>
      <c r="B2371" s="531"/>
      <c r="C2371" s="110">
        <v>27</v>
      </c>
      <c r="D2371" s="66"/>
      <c r="E2371" s="12"/>
      <c r="F2371" s="12"/>
      <c r="G2371" s="12"/>
      <c r="H2371" s="12"/>
      <c r="I2371" s="12"/>
      <c r="J2371" s="12"/>
      <c r="K2371" s="12"/>
      <c r="L2371" s="12"/>
      <c r="M2371" s="12"/>
      <c r="N2371" s="12"/>
      <c r="O2371" s="12"/>
      <c r="P2371" s="55">
        <f t="shared" si="113"/>
        <v>0</v>
      </c>
    </row>
    <row r="2372" spans="1:16" x14ac:dyDescent="0.25">
      <c r="A2372" s="526">
        <v>612</v>
      </c>
      <c r="B2372" s="529" t="s">
        <v>2480</v>
      </c>
      <c r="C2372" s="110">
        <v>11</v>
      </c>
      <c r="D2372" s="66"/>
      <c r="E2372" s="12"/>
      <c r="F2372" s="12"/>
      <c r="G2372" s="12"/>
      <c r="H2372" s="12"/>
      <c r="I2372" s="12"/>
      <c r="J2372" s="12"/>
      <c r="K2372" s="12"/>
      <c r="L2372" s="12"/>
      <c r="M2372" s="12"/>
      <c r="N2372" s="12"/>
      <c r="O2372" s="12"/>
      <c r="P2372" s="55">
        <f t="shared" si="113"/>
        <v>0</v>
      </c>
    </row>
    <row r="2373" spans="1:16" x14ac:dyDescent="0.25">
      <c r="A2373" s="527"/>
      <c r="B2373" s="530"/>
      <c r="C2373" s="110">
        <v>12</v>
      </c>
      <c r="D2373" s="66"/>
      <c r="E2373" s="12"/>
      <c r="F2373" s="12"/>
      <c r="G2373" s="12"/>
      <c r="H2373" s="12"/>
      <c r="I2373" s="12"/>
      <c r="J2373" s="12"/>
      <c r="K2373" s="12"/>
      <c r="L2373" s="12"/>
      <c r="M2373" s="12"/>
      <c r="N2373" s="12"/>
      <c r="O2373" s="12"/>
      <c r="P2373" s="55">
        <f t="shared" si="113"/>
        <v>0</v>
      </c>
    </row>
    <row r="2374" spans="1:16" x14ac:dyDescent="0.25">
      <c r="A2374" s="527"/>
      <c r="B2374" s="530"/>
      <c r="C2374" s="110">
        <v>13</v>
      </c>
      <c r="D2374" s="66"/>
      <c r="E2374" s="12"/>
      <c r="F2374" s="12"/>
      <c r="G2374" s="12"/>
      <c r="H2374" s="12"/>
      <c r="I2374" s="12"/>
      <c r="J2374" s="12"/>
      <c r="K2374" s="12"/>
      <c r="L2374" s="12"/>
      <c r="M2374" s="12"/>
      <c r="N2374" s="12"/>
      <c r="O2374" s="12"/>
      <c r="P2374" s="55">
        <f t="shared" si="113"/>
        <v>0</v>
      </c>
    </row>
    <row r="2375" spans="1:16" x14ac:dyDescent="0.25">
      <c r="A2375" s="527"/>
      <c r="B2375" s="530"/>
      <c r="C2375" s="110">
        <v>14</v>
      </c>
      <c r="D2375" s="66"/>
      <c r="E2375" s="12"/>
      <c r="F2375" s="12"/>
      <c r="G2375" s="12"/>
      <c r="H2375" s="12"/>
      <c r="I2375" s="12"/>
      <c r="J2375" s="12"/>
      <c r="K2375" s="12"/>
      <c r="L2375" s="12"/>
      <c r="M2375" s="12"/>
      <c r="N2375" s="12"/>
      <c r="O2375" s="12"/>
      <c r="P2375" s="55">
        <f t="shared" si="113"/>
        <v>0</v>
      </c>
    </row>
    <row r="2376" spans="1:16" x14ac:dyDescent="0.25">
      <c r="A2376" s="527"/>
      <c r="B2376" s="530"/>
      <c r="C2376" s="110">
        <v>15</v>
      </c>
      <c r="D2376" s="66"/>
      <c r="E2376" s="12"/>
      <c r="F2376" s="12"/>
      <c r="G2376" s="12"/>
      <c r="H2376" s="12"/>
      <c r="I2376" s="12"/>
      <c r="J2376" s="12"/>
      <c r="K2376" s="12"/>
      <c r="L2376" s="12"/>
      <c r="M2376" s="12"/>
      <c r="N2376" s="12"/>
      <c r="O2376" s="12"/>
      <c r="P2376" s="55">
        <f t="shared" si="113"/>
        <v>0</v>
      </c>
    </row>
    <row r="2377" spans="1:16" x14ac:dyDescent="0.25">
      <c r="A2377" s="527"/>
      <c r="B2377" s="530"/>
      <c r="C2377" s="110">
        <v>16</v>
      </c>
      <c r="D2377" s="66"/>
      <c r="E2377" s="12"/>
      <c r="F2377" s="12"/>
      <c r="G2377" s="12"/>
      <c r="H2377" s="12"/>
      <c r="I2377" s="12"/>
      <c r="J2377" s="12"/>
      <c r="K2377" s="12"/>
      <c r="L2377" s="12"/>
      <c r="M2377" s="12"/>
      <c r="N2377" s="12"/>
      <c r="O2377" s="12"/>
      <c r="P2377" s="55">
        <f t="shared" si="113"/>
        <v>0</v>
      </c>
    </row>
    <row r="2378" spans="1:16" x14ac:dyDescent="0.25">
      <c r="A2378" s="527"/>
      <c r="B2378" s="530"/>
      <c r="C2378" s="110">
        <v>17</v>
      </c>
      <c r="D2378" s="66"/>
      <c r="E2378" s="12"/>
      <c r="F2378" s="12"/>
      <c r="G2378" s="12"/>
      <c r="H2378" s="12"/>
      <c r="I2378" s="12"/>
      <c r="J2378" s="12"/>
      <c r="K2378" s="12"/>
      <c r="L2378" s="12"/>
      <c r="M2378" s="12"/>
      <c r="N2378" s="12"/>
      <c r="O2378" s="12"/>
      <c r="P2378" s="55">
        <f t="shared" si="113"/>
        <v>0</v>
      </c>
    </row>
    <row r="2379" spans="1:16" x14ac:dyDescent="0.25">
      <c r="A2379" s="527"/>
      <c r="B2379" s="530"/>
      <c r="C2379" s="110">
        <v>25</v>
      </c>
      <c r="D2379" s="66"/>
      <c r="E2379" s="12"/>
      <c r="F2379" s="12"/>
      <c r="G2379" s="12"/>
      <c r="H2379" s="12"/>
      <c r="I2379" s="12"/>
      <c r="J2379" s="12"/>
      <c r="K2379" s="12"/>
      <c r="L2379" s="12"/>
      <c r="M2379" s="12"/>
      <c r="N2379" s="12"/>
      <c r="O2379" s="12"/>
      <c r="P2379" s="55">
        <f t="shared" si="113"/>
        <v>0</v>
      </c>
    </row>
    <row r="2380" spans="1:16" x14ac:dyDescent="0.25">
      <c r="A2380" s="527"/>
      <c r="B2380" s="530"/>
      <c r="C2380" s="110">
        <v>26</v>
      </c>
      <c r="D2380" s="66"/>
      <c r="E2380" s="12"/>
      <c r="F2380" s="12"/>
      <c r="G2380" s="12"/>
      <c r="H2380" s="12"/>
      <c r="I2380" s="12"/>
      <c r="J2380" s="12"/>
      <c r="K2380" s="12"/>
      <c r="L2380" s="12"/>
      <c r="M2380" s="12"/>
      <c r="N2380" s="12"/>
      <c r="O2380" s="12"/>
      <c r="P2380" s="55">
        <f t="shared" si="113"/>
        <v>0</v>
      </c>
    </row>
    <row r="2381" spans="1:16" x14ac:dyDescent="0.25">
      <c r="A2381" s="528"/>
      <c r="B2381" s="531"/>
      <c r="C2381" s="110">
        <v>27</v>
      </c>
      <c r="D2381" s="66"/>
      <c r="E2381" s="12"/>
      <c r="F2381" s="12"/>
      <c r="G2381" s="12"/>
      <c r="H2381" s="12"/>
      <c r="I2381" s="12"/>
      <c r="J2381" s="12"/>
      <c r="K2381" s="12"/>
      <c r="L2381" s="12"/>
      <c r="M2381" s="12"/>
      <c r="N2381" s="12"/>
      <c r="O2381" s="12"/>
      <c r="P2381" s="55">
        <f t="shared" si="113"/>
        <v>0</v>
      </c>
    </row>
    <row r="2382" spans="1:16" x14ac:dyDescent="0.25">
      <c r="A2382" s="526">
        <v>613</v>
      </c>
      <c r="B2382" s="529" t="s">
        <v>2481</v>
      </c>
      <c r="C2382" s="110">
        <v>11</v>
      </c>
      <c r="D2382" s="66"/>
      <c r="E2382" s="12"/>
      <c r="F2382" s="12"/>
      <c r="G2382" s="12"/>
      <c r="H2382" s="12"/>
      <c r="I2382" s="12"/>
      <c r="J2382" s="12"/>
      <c r="K2382" s="12"/>
      <c r="L2382" s="12"/>
      <c r="M2382" s="12"/>
      <c r="N2382" s="12"/>
      <c r="O2382" s="12"/>
      <c r="P2382" s="55">
        <f t="shared" si="113"/>
        <v>0</v>
      </c>
    </row>
    <row r="2383" spans="1:16" x14ac:dyDescent="0.25">
      <c r="A2383" s="527"/>
      <c r="B2383" s="530"/>
      <c r="C2383" s="110">
        <v>12</v>
      </c>
      <c r="D2383" s="66"/>
      <c r="E2383" s="12"/>
      <c r="F2383" s="12"/>
      <c r="G2383" s="12"/>
      <c r="H2383" s="12"/>
      <c r="I2383" s="12"/>
      <c r="J2383" s="12"/>
      <c r="K2383" s="12"/>
      <c r="L2383" s="12"/>
      <c r="M2383" s="12"/>
      <c r="N2383" s="12"/>
      <c r="O2383" s="12"/>
      <c r="P2383" s="55">
        <f t="shared" si="113"/>
        <v>0</v>
      </c>
    </row>
    <row r="2384" spans="1:16" x14ac:dyDescent="0.25">
      <c r="A2384" s="527"/>
      <c r="B2384" s="530"/>
      <c r="C2384" s="110">
        <v>13</v>
      </c>
      <c r="D2384" s="66"/>
      <c r="E2384" s="12"/>
      <c r="F2384" s="12"/>
      <c r="G2384" s="12"/>
      <c r="H2384" s="12"/>
      <c r="I2384" s="12"/>
      <c r="J2384" s="12"/>
      <c r="K2384" s="12"/>
      <c r="L2384" s="12"/>
      <c r="M2384" s="12"/>
      <c r="N2384" s="12"/>
      <c r="O2384" s="12"/>
      <c r="P2384" s="55">
        <f t="shared" si="113"/>
        <v>0</v>
      </c>
    </row>
    <row r="2385" spans="1:16" x14ac:dyDescent="0.25">
      <c r="A2385" s="527"/>
      <c r="B2385" s="530"/>
      <c r="C2385" s="110">
        <v>14</v>
      </c>
      <c r="D2385" s="66"/>
      <c r="E2385" s="12"/>
      <c r="F2385" s="12"/>
      <c r="G2385" s="12"/>
      <c r="H2385" s="12"/>
      <c r="I2385" s="12"/>
      <c r="J2385" s="12"/>
      <c r="K2385" s="12"/>
      <c r="L2385" s="12"/>
      <c r="M2385" s="12"/>
      <c r="N2385" s="12"/>
      <c r="O2385" s="12"/>
      <c r="P2385" s="55">
        <f t="shared" si="113"/>
        <v>0</v>
      </c>
    </row>
    <row r="2386" spans="1:16" x14ac:dyDescent="0.25">
      <c r="A2386" s="527"/>
      <c r="B2386" s="530"/>
      <c r="C2386" s="110">
        <v>15</v>
      </c>
      <c r="D2386" s="66"/>
      <c r="E2386" s="12"/>
      <c r="F2386" s="12"/>
      <c r="G2386" s="12"/>
      <c r="H2386" s="12"/>
      <c r="I2386" s="12"/>
      <c r="J2386" s="12"/>
      <c r="K2386" s="12"/>
      <c r="L2386" s="12"/>
      <c r="M2386" s="12"/>
      <c r="N2386" s="12"/>
      <c r="O2386" s="12"/>
      <c r="P2386" s="55">
        <f t="shared" si="113"/>
        <v>0</v>
      </c>
    </row>
    <row r="2387" spans="1:16" x14ac:dyDescent="0.25">
      <c r="A2387" s="527"/>
      <c r="B2387" s="530"/>
      <c r="C2387" s="110">
        <v>16</v>
      </c>
      <c r="D2387" s="66"/>
      <c r="E2387" s="12"/>
      <c r="F2387" s="12"/>
      <c r="G2387" s="12"/>
      <c r="H2387" s="12"/>
      <c r="I2387" s="12"/>
      <c r="J2387" s="12"/>
      <c r="K2387" s="12"/>
      <c r="L2387" s="12"/>
      <c r="M2387" s="12"/>
      <c r="N2387" s="12"/>
      <c r="O2387" s="12"/>
      <c r="P2387" s="55">
        <f t="shared" si="113"/>
        <v>0</v>
      </c>
    </row>
    <row r="2388" spans="1:16" x14ac:dyDescent="0.25">
      <c r="A2388" s="527"/>
      <c r="B2388" s="530"/>
      <c r="C2388" s="110">
        <v>17</v>
      </c>
      <c r="D2388" s="66"/>
      <c r="E2388" s="12"/>
      <c r="F2388" s="12"/>
      <c r="G2388" s="12"/>
      <c r="H2388" s="12"/>
      <c r="I2388" s="12"/>
      <c r="J2388" s="12"/>
      <c r="K2388" s="12"/>
      <c r="L2388" s="12"/>
      <c r="M2388" s="12"/>
      <c r="N2388" s="12"/>
      <c r="O2388" s="12"/>
      <c r="P2388" s="55">
        <f t="shared" si="113"/>
        <v>0</v>
      </c>
    </row>
    <row r="2389" spans="1:16" x14ac:dyDescent="0.25">
      <c r="A2389" s="527"/>
      <c r="B2389" s="530"/>
      <c r="C2389" s="110">
        <v>25</v>
      </c>
      <c r="D2389" s="66">
        <v>500000</v>
      </c>
      <c r="E2389" s="12">
        <v>500000</v>
      </c>
      <c r="F2389" s="12">
        <v>500000</v>
      </c>
      <c r="G2389" s="12">
        <v>500000</v>
      </c>
      <c r="H2389" s="12">
        <v>500000</v>
      </c>
      <c r="I2389" s="12"/>
      <c r="J2389" s="12"/>
      <c r="K2389" s="12"/>
      <c r="L2389" s="12"/>
      <c r="M2389" s="12"/>
      <c r="N2389" s="12"/>
      <c r="O2389" s="12"/>
      <c r="P2389" s="55">
        <f t="shared" si="113"/>
        <v>2500000</v>
      </c>
    </row>
    <row r="2390" spans="1:16" x14ac:dyDescent="0.25">
      <c r="A2390" s="527"/>
      <c r="B2390" s="530"/>
      <c r="C2390" s="110">
        <v>26</v>
      </c>
      <c r="D2390" s="66"/>
      <c r="E2390" s="12"/>
      <c r="F2390" s="12"/>
      <c r="G2390" s="12"/>
      <c r="H2390" s="12"/>
      <c r="I2390" s="12"/>
      <c r="J2390" s="12"/>
      <c r="K2390" s="12"/>
      <c r="L2390" s="12"/>
      <c r="M2390" s="12"/>
      <c r="N2390" s="12"/>
      <c r="O2390" s="12"/>
      <c r="P2390" s="55">
        <f t="shared" si="113"/>
        <v>0</v>
      </c>
    </row>
    <row r="2391" spans="1:16" x14ac:dyDescent="0.25">
      <c r="A2391" s="528"/>
      <c r="B2391" s="531"/>
      <c r="C2391" s="110">
        <v>27</v>
      </c>
      <c r="D2391" s="66"/>
      <c r="E2391" s="12"/>
      <c r="F2391" s="12"/>
      <c r="G2391" s="12"/>
      <c r="H2391" s="12"/>
      <c r="I2391" s="12"/>
      <c r="J2391" s="12"/>
      <c r="K2391" s="12"/>
      <c r="L2391" s="12"/>
      <c r="M2391" s="12"/>
      <c r="N2391" s="12"/>
      <c r="O2391" s="12"/>
      <c r="P2391" s="55">
        <f t="shared" si="113"/>
        <v>0</v>
      </c>
    </row>
    <row r="2392" spans="1:16" x14ac:dyDescent="0.25">
      <c r="A2392" s="526">
        <v>614</v>
      </c>
      <c r="B2392" s="529" t="s">
        <v>2482</v>
      </c>
      <c r="C2392" s="110">
        <v>11</v>
      </c>
      <c r="D2392" s="66"/>
      <c r="E2392" s="12"/>
      <c r="F2392" s="12"/>
      <c r="G2392" s="12"/>
      <c r="H2392" s="12"/>
      <c r="I2392" s="12"/>
      <c r="J2392" s="12"/>
      <c r="K2392" s="12"/>
      <c r="L2392" s="12"/>
      <c r="M2392" s="12"/>
      <c r="N2392" s="12"/>
      <c r="O2392" s="12"/>
      <c r="P2392" s="55">
        <f t="shared" si="113"/>
        <v>0</v>
      </c>
    </row>
    <row r="2393" spans="1:16" x14ac:dyDescent="0.25">
      <c r="A2393" s="527"/>
      <c r="B2393" s="530"/>
      <c r="C2393" s="110">
        <v>12</v>
      </c>
      <c r="D2393" s="66"/>
      <c r="E2393" s="12"/>
      <c r="F2393" s="12"/>
      <c r="G2393" s="12"/>
      <c r="H2393" s="12"/>
      <c r="I2393" s="12"/>
      <c r="J2393" s="12"/>
      <c r="K2393" s="12"/>
      <c r="L2393" s="12"/>
      <c r="M2393" s="12"/>
      <c r="N2393" s="12"/>
      <c r="O2393" s="12"/>
      <c r="P2393" s="55">
        <f t="shared" si="113"/>
        <v>0</v>
      </c>
    </row>
    <row r="2394" spans="1:16" x14ac:dyDescent="0.25">
      <c r="A2394" s="527"/>
      <c r="B2394" s="530"/>
      <c r="C2394" s="110">
        <v>13</v>
      </c>
      <c r="D2394" s="66"/>
      <c r="E2394" s="12"/>
      <c r="F2394" s="12"/>
      <c r="G2394" s="12"/>
      <c r="H2394" s="12"/>
      <c r="I2394" s="12"/>
      <c r="J2394" s="12"/>
      <c r="K2394" s="12"/>
      <c r="L2394" s="12"/>
      <c r="M2394" s="12"/>
      <c r="N2394" s="12"/>
      <c r="O2394" s="12"/>
      <c r="P2394" s="55">
        <f t="shared" si="113"/>
        <v>0</v>
      </c>
    </row>
    <row r="2395" spans="1:16" x14ac:dyDescent="0.25">
      <c r="A2395" s="527"/>
      <c r="B2395" s="530"/>
      <c r="C2395" s="110">
        <v>14</v>
      </c>
      <c r="D2395" s="66"/>
      <c r="E2395" s="12"/>
      <c r="F2395" s="12"/>
      <c r="G2395" s="12"/>
      <c r="H2395" s="12"/>
      <c r="I2395" s="12"/>
      <c r="J2395" s="12"/>
      <c r="K2395" s="12"/>
      <c r="L2395" s="12"/>
      <c r="M2395" s="12"/>
      <c r="N2395" s="12"/>
      <c r="O2395" s="12"/>
      <c r="P2395" s="55">
        <f t="shared" si="113"/>
        <v>0</v>
      </c>
    </row>
    <row r="2396" spans="1:16" x14ac:dyDescent="0.25">
      <c r="A2396" s="527"/>
      <c r="B2396" s="530"/>
      <c r="C2396" s="110">
        <v>15</v>
      </c>
      <c r="D2396" s="66"/>
      <c r="E2396" s="12"/>
      <c r="F2396" s="12"/>
      <c r="G2396" s="12"/>
      <c r="H2396" s="12"/>
      <c r="I2396" s="12"/>
      <c r="J2396" s="12"/>
      <c r="K2396" s="12"/>
      <c r="L2396" s="12"/>
      <c r="M2396" s="12"/>
      <c r="N2396" s="12"/>
      <c r="O2396" s="12"/>
      <c r="P2396" s="55">
        <f t="shared" si="113"/>
        <v>0</v>
      </c>
    </row>
    <row r="2397" spans="1:16" x14ac:dyDescent="0.25">
      <c r="A2397" s="527"/>
      <c r="B2397" s="530"/>
      <c r="C2397" s="110">
        <v>16</v>
      </c>
      <c r="D2397" s="66"/>
      <c r="E2397" s="12"/>
      <c r="F2397" s="12"/>
      <c r="G2397" s="12"/>
      <c r="H2397" s="12"/>
      <c r="I2397" s="12"/>
      <c r="J2397" s="12"/>
      <c r="K2397" s="12"/>
      <c r="L2397" s="12"/>
      <c r="M2397" s="12"/>
      <c r="N2397" s="12"/>
      <c r="O2397" s="12"/>
      <c r="P2397" s="55">
        <f t="shared" si="113"/>
        <v>0</v>
      </c>
    </row>
    <row r="2398" spans="1:16" x14ac:dyDescent="0.25">
      <c r="A2398" s="527"/>
      <c r="B2398" s="530"/>
      <c r="C2398" s="110">
        <v>17</v>
      </c>
      <c r="D2398" s="66"/>
      <c r="E2398" s="12"/>
      <c r="F2398" s="12"/>
      <c r="G2398" s="12"/>
      <c r="H2398" s="12"/>
      <c r="I2398" s="12"/>
      <c r="J2398" s="12"/>
      <c r="K2398" s="12"/>
      <c r="L2398" s="12"/>
      <c r="M2398" s="12"/>
      <c r="N2398" s="12"/>
      <c r="O2398" s="12"/>
      <c r="P2398" s="55">
        <f t="shared" si="113"/>
        <v>0</v>
      </c>
    </row>
    <row r="2399" spans="1:16" x14ac:dyDescent="0.25">
      <c r="A2399" s="527"/>
      <c r="B2399" s="530"/>
      <c r="C2399" s="110">
        <v>25</v>
      </c>
      <c r="D2399" s="66">
        <v>500000</v>
      </c>
      <c r="E2399" s="12">
        <v>500000</v>
      </c>
      <c r="F2399" s="12">
        <v>500000</v>
      </c>
      <c r="G2399" s="12">
        <v>500000</v>
      </c>
      <c r="H2399" s="12">
        <v>500000</v>
      </c>
      <c r="I2399" s="12">
        <v>500000</v>
      </c>
      <c r="J2399" s="12">
        <v>500000</v>
      </c>
      <c r="K2399" s="12">
        <v>500000</v>
      </c>
      <c r="L2399" s="12">
        <v>500000</v>
      </c>
      <c r="M2399" s="12">
        <v>500000</v>
      </c>
      <c r="N2399" s="12"/>
      <c r="O2399" s="12"/>
      <c r="P2399" s="55">
        <f t="shared" si="113"/>
        <v>5000000</v>
      </c>
    </row>
    <row r="2400" spans="1:16" x14ac:dyDescent="0.25">
      <c r="A2400" s="527"/>
      <c r="B2400" s="530"/>
      <c r="C2400" s="110">
        <v>26</v>
      </c>
      <c r="D2400" s="66"/>
      <c r="E2400" s="12"/>
      <c r="F2400" s="12"/>
      <c r="G2400" s="12"/>
      <c r="H2400" s="12"/>
      <c r="I2400" s="12"/>
      <c r="J2400" s="12"/>
      <c r="K2400" s="12"/>
      <c r="L2400" s="12"/>
      <c r="M2400" s="12"/>
      <c r="N2400" s="12"/>
      <c r="O2400" s="12"/>
      <c r="P2400" s="55">
        <f t="shared" si="113"/>
        <v>0</v>
      </c>
    </row>
    <row r="2401" spans="1:16" x14ac:dyDescent="0.25">
      <c r="A2401" s="528"/>
      <c r="B2401" s="531"/>
      <c r="C2401" s="110">
        <v>27</v>
      </c>
      <c r="D2401" s="66"/>
      <c r="E2401" s="12"/>
      <c r="F2401" s="12"/>
      <c r="G2401" s="12"/>
      <c r="H2401" s="12"/>
      <c r="I2401" s="12"/>
      <c r="J2401" s="12"/>
      <c r="K2401" s="12"/>
      <c r="L2401" s="12"/>
      <c r="M2401" s="12"/>
      <c r="N2401" s="12"/>
      <c r="O2401" s="12"/>
      <c r="P2401" s="55">
        <f t="shared" si="113"/>
        <v>0</v>
      </c>
    </row>
    <row r="2402" spans="1:16" x14ac:dyDescent="0.25">
      <c r="A2402" s="526">
        <v>615</v>
      </c>
      <c r="B2402" s="529" t="s">
        <v>2483</v>
      </c>
      <c r="C2402" s="110">
        <v>11</v>
      </c>
      <c r="D2402" s="66"/>
      <c r="E2402" s="12"/>
      <c r="F2402" s="12"/>
      <c r="G2402" s="12"/>
      <c r="H2402" s="12"/>
      <c r="I2402" s="12"/>
      <c r="J2402" s="12"/>
      <c r="K2402" s="12"/>
      <c r="L2402" s="12"/>
      <c r="M2402" s="12"/>
      <c r="N2402" s="12"/>
      <c r="O2402" s="12"/>
      <c r="P2402" s="55">
        <f t="shared" si="113"/>
        <v>0</v>
      </c>
    </row>
    <row r="2403" spans="1:16" x14ac:dyDescent="0.25">
      <c r="A2403" s="527"/>
      <c r="B2403" s="530"/>
      <c r="C2403" s="110">
        <v>12</v>
      </c>
      <c r="D2403" s="66"/>
      <c r="E2403" s="12"/>
      <c r="F2403" s="12"/>
      <c r="G2403" s="12"/>
      <c r="H2403" s="12"/>
      <c r="I2403" s="12"/>
      <c r="J2403" s="12"/>
      <c r="K2403" s="12"/>
      <c r="L2403" s="12"/>
      <c r="M2403" s="12"/>
      <c r="N2403" s="12"/>
      <c r="O2403" s="12"/>
      <c r="P2403" s="55">
        <f t="shared" si="113"/>
        <v>0</v>
      </c>
    </row>
    <row r="2404" spans="1:16" x14ac:dyDescent="0.25">
      <c r="A2404" s="527"/>
      <c r="B2404" s="530"/>
      <c r="C2404" s="110">
        <v>13</v>
      </c>
      <c r="D2404" s="66"/>
      <c r="E2404" s="12"/>
      <c r="F2404" s="12"/>
      <c r="G2404" s="12"/>
      <c r="H2404" s="12"/>
      <c r="I2404" s="12"/>
      <c r="J2404" s="12"/>
      <c r="K2404" s="12"/>
      <c r="L2404" s="12"/>
      <c r="M2404" s="12"/>
      <c r="N2404" s="12"/>
      <c r="O2404" s="12"/>
      <c r="P2404" s="55">
        <f t="shared" si="113"/>
        <v>0</v>
      </c>
    </row>
    <row r="2405" spans="1:16" x14ac:dyDescent="0.25">
      <c r="A2405" s="527"/>
      <c r="B2405" s="530"/>
      <c r="C2405" s="110">
        <v>14</v>
      </c>
      <c r="D2405" s="66"/>
      <c r="E2405" s="12"/>
      <c r="F2405" s="12"/>
      <c r="G2405" s="12"/>
      <c r="H2405" s="12"/>
      <c r="I2405" s="12"/>
      <c r="J2405" s="12"/>
      <c r="K2405" s="12"/>
      <c r="L2405" s="12"/>
      <c r="M2405" s="12"/>
      <c r="N2405" s="12"/>
      <c r="O2405" s="12"/>
      <c r="P2405" s="55">
        <f t="shared" si="113"/>
        <v>0</v>
      </c>
    </row>
    <row r="2406" spans="1:16" x14ac:dyDescent="0.25">
      <c r="A2406" s="527"/>
      <c r="B2406" s="530"/>
      <c r="C2406" s="110">
        <v>15</v>
      </c>
      <c r="D2406" s="66"/>
      <c r="E2406" s="12"/>
      <c r="F2406" s="12"/>
      <c r="G2406" s="12"/>
      <c r="H2406" s="12"/>
      <c r="I2406" s="12"/>
      <c r="J2406" s="12"/>
      <c r="K2406" s="12"/>
      <c r="L2406" s="12"/>
      <c r="M2406" s="12"/>
      <c r="N2406" s="12"/>
      <c r="O2406" s="12"/>
      <c r="P2406" s="55">
        <f t="shared" si="113"/>
        <v>0</v>
      </c>
    </row>
    <row r="2407" spans="1:16" x14ac:dyDescent="0.25">
      <c r="A2407" s="527"/>
      <c r="B2407" s="530"/>
      <c r="C2407" s="110">
        <v>16</v>
      </c>
      <c r="D2407" s="66"/>
      <c r="E2407" s="12"/>
      <c r="F2407" s="12"/>
      <c r="G2407" s="12"/>
      <c r="H2407" s="12"/>
      <c r="I2407" s="12"/>
      <c r="J2407" s="12"/>
      <c r="K2407" s="12"/>
      <c r="L2407" s="12"/>
      <c r="M2407" s="12"/>
      <c r="N2407" s="12"/>
      <c r="O2407" s="12"/>
      <c r="P2407" s="55">
        <f t="shared" si="113"/>
        <v>0</v>
      </c>
    </row>
    <row r="2408" spans="1:16" x14ac:dyDescent="0.25">
      <c r="A2408" s="527"/>
      <c r="B2408" s="530"/>
      <c r="C2408" s="110">
        <v>17</v>
      </c>
      <c r="D2408" s="66"/>
      <c r="E2408" s="12"/>
      <c r="F2408" s="12"/>
      <c r="G2408" s="12"/>
      <c r="H2408" s="12"/>
      <c r="I2408" s="12"/>
      <c r="J2408" s="12"/>
      <c r="K2408" s="12"/>
      <c r="L2408" s="12"/>
      <c r="M2408" s="12"/>
      <c r="N2408" s="12"/>
      <c r="O2408" s="12"/>
      <c r="P2408" s="55">
        <f t="shared" si="113"/>
        <v>0</v>
      </c>
    </row>
    <row r="2409" spans="1:16" x14ac:dyDescent="0.25">
      <c r="A2409" s="527"/>
      <c r="B2409" s="530"/>
      <c r="C2409" s="110">
        <v>25</v>
      </c>
      <c r="D2409" s="66"/>
      <c r="E2409" s="12"/>
      <c r="F2409" s="12"/>
      <c r="G2409" s="12">
        <v>500000</v>
      </c>
      <c r="H2409" s="12">
        <v>500000</v>
      </c>
      <c r="I2409" s="12"/>
      <c r="J2409" s="12">
        <v>600000</v>
      </c>
      <c r="K2409" s="12"/>
      <c r="L2409" s="12"/>
      <c r="M2409" s="12"/>
      <c r="N2409" s="12"/>
      <c r="O2409" s="12"/>
      <c r="P2409" s="55">
        <f t="shared" si="113"/>
        <v>1600000</v>
      </c>
    </row>
    <row r="2410" spans="1:16" x14ac:dyDescent="0.25">
      <c r="A2410" s="527"/>
      <c r="B2410" s="530"/>
      <c r="C2410" s="110">
        <v>26</v>
      </c>
      <c r="D2410" s="66"/>
      <c r="E2410" s="12"/>
      <c r="F2410" s="12"/>
      <c r="G2410" s="12"/>
      <c r="H2410" s="12"/>
      <c r="I2410" s="12"/>
      <c r="J2410" s="12"/>
      <c r="K2410" s="12"/>
      <c r="L2410" s="12"/>
      <c r="M2410" s="12"/>
      <c r="N2410" s="12"/>
      <c r="O2410" s="12"/>
      <c r="P2410" s="55">
        <f t="shared" si="113"/>
        <v>0</v>
      </c>
    </row>
    <row r="2411" spans="1:16" x14ac:dyDescent="0.25">
      <c r="A2411" s="528"/>
      <c r="B2411" s="531"/>
      <c r="C2411" s="110">
        <v>27</v>
      </c>
      <c r="D2411" s="66"/>
      <c r="E2411" s="12"/>
      <c r="F2411" s="12"/>
      <c r="G2411" s="12"/>
      <c r="H2411" s="12"/>
      <c r="I2411" s="12"/>
      <c r="J2411" s="12"/>
      <c r="K2411" s="12"/>
      <c r="L2411" s="12"/>
      <c r="M2411" s="12"/>
      <c r="N2411" s="12"/>
      <c r="O2411" s="12"/>
      <c r="P2411" s="55">
        <f t="shared" si="113"/>
        <v>0</v>
      </c>
    </row>
    <row r="2412" spans="1:16" x14ac:dyDescent="0.25">
      <c r="A2412" s="526">
        <v>616</v>
      </c>
      <c r="B2412" s="529" t="s">
        <v>2484</v>
      </c>
      <c r="C2412" s="110">
        <v>11</v>
      </c>
      <c r="D2412" s="66"/>
      <c r="E2412" s="12"/>
      <c r="F2412" s="12"/>
      <c r="G2412" s="12"/>
      <c r="H2412" s="12"/>
      <c r="I2412" s="12"/>
      <c r="J2412" s="12"/>
      <c r="K2412" s="12"/>
      <c r="L2412" s="12"/>
      <c r="M2412" s="12"/>
      <c r="N2412" s="12"/>
      <c r="O2412" s="12"/>
      <c r="P2412" s="55">
        <f t="shared" si="113"/>
        <v>0</v>
      </c>
    </row>
    <row r="2413" spans="1:16" x14ac:dyDescent="0.25">
      <c r="A2413" s="527"/>
      <c r="B2413" s="530"/>
      <c r="C2413" s="110">
        <v>12</v>
      </c>
      <c r="D2413" s="66"/>
      <c r="E2413" s="12"/>
      <c r="F2413" s="12"/>
      <c r="G2413" s="12"/>
      <c r="H2413" s="12"/>
      <c r="I2413" s="12"/>
      <c r="J2413" s="12"/>
      <c r="K2413" s="12"/>
      <c r="L2413" s="12"/>
      <c r="M2413" s="12"/>
      <c r="N2413" s="12"/>
      <c r="O2413" s="12"/>
      <c r="P2413" s="55">
        <f t="shared" si="113"/>
        <v>0</v>
      </c>
    </row>
    <row r="2414" spans="1:16" x14ac:dyDescent="0.25">
      <c r="A2414" s="527"/>
      <c r="B2414" s="530"/>
      <c r="C2414" s="110">
        <v>13</v>
      </c>
      <c r="D2414" s="66"/>
      <c r="E2414" s="12"/>
      <c r="F2414" s="12"/>
      <c r="G2414" s="12"/>
      <c r="H2414" s="12"/>
      <c r="I2414" s="12"/>
      <c r="J2414" s="12"/>
      <c r="K2414" s="12"/>
      <c r="L2414" s="12"/>
      <c r="M2414" s="12"/>
      <c r="N2414" s="12"/>
      <c r="O2414" s="12"/>
      <c r="P2414" s="55">
        <f t="shared" si="113"/>
        <v>0</v>
      </c>
    </row>
    <row r="2415" spans="1:16" x14ac:dyDescent="0.25">
      <c r="A2415" s="527"/>
      <c r="B2415" s="530"/>
      <c r="C2415" s="110">
        <v>14</v>
      </c>
      <c r="D2415" s="66"/>
      <c r="E2415" s="12"/>
      <c r="F2415" s="12"/>
      <c r="G2415" s="12"/>
      <c r="H2415" s="12"/>
      <c r="I2415" s="12"/>
      <c r="J2415" s="12"/>
      <c r="K2415" s="12"/>
      <c r="L2415" s="12"/>
      <c r="M2415" s="12"/>
      <c r="N2415" s="12"/>
      <c r="O2415" s="12"/>
      <c r="P2415" s="55">
        <f t="shared" si="113"/>
        <v>0</v>
      </c>
    </row>
    <row r="2416" spans="1:16" x14ac:dyDescent="0.25">
      <c r="A2416" s="527"/>
      <c r="B2416" s="530"/>
      <c r="C2416" s="110">
        <v>15</v>
      </c>
      <c r="D2416" s="66"/>
      <c r="E2416" s="12"/>
      <c r="F2416" s="12"/>
      <c r="G2416" s="12"/>
      <c r="H2416" s="12"/>
      <c r="I2416" s="12"/>
      <c r="J2416" s="12"/>
      <c r="K2416" s="12"/>
      <c r="L2416" s="12"/>
      <c r="M2416" s="12"/>
      <c r="N2416" s="12"/>
      <c r="O2416" s="12"/>
      <c r="P2416" s="55">
        <f t="shared" si="113"/>
        <v>0</v>
      </c>
    </row>
    <row r="2417" spans="1:16" x14ac:dyDescent="0.25">
      <c r="A2417" s="527"/>
      <c r="B2417" s="530"/>
      <c r="C2417" s="110">
        <v>16</v>
      </c>
      <c r="D2417" s="66"/>
      <c r="E2417" s="12"/>
      <c r="F2417" s="12"/>
      <c r="G2417" s="12"/>
      <c r="H2417" s="12"/>
      <c r="I2417" s="12"/>
      <c r="J2417" s="12"/>
      <c r="K2417" s="12"/>
      <c r="L2417" s="12"/>
      <c r="M2417" s="12"/>
      <c r="N2417" s="12"/>
      <c r="O2417" s="12"/>
      <c r="P2417" s="55">
        <f t="shared" si="113"/>
        <v>0</v>
      </c>
    </row>
    <row r="2418" spans="1:16" x14ac:dyDescent="0.25">
      <c r="A2418" s="527"/>
      <c r="B2418" s="530"/>
      <c r="C2418" s="110">
        <v>17</v>
      </c>
      <c r="D2418" s="66"/>
      <c r="E2418" s="12"/>
      <c r="F2418" s="12"/>
      <c r="G2418" s="12"/>
      <c r="H2418" s="12"/>
      <c r="I2418" s="12"/>
      <c r="J2418" s="12"/>
      <c r="K2418" s="12"/>
      <c r="L2418" s="12"/>
      <c r="M2418" s="12"/>
      <c r="N2418" s="12"/>
      <c r="O2418" s="12"/>
      <c r="P2418" s="55">
        <f t="shared" si="113"/>
        <v>0</v>
      </c>
    </row>
    <row r="2419" spans="1:16" x14ac:dyDescent="0.25">
      <c r="A2419" s="527"/>
      <c r="B2419" s="530"/>
      <c r="C2419" s="110">
        <v>25</v>
      </c>
      <c r="D2419" s="66"/>
      <c r="E2419" s="12"/>
      <c r="F2419" s="12"/>
      <c r="G2419" s="12"/>
      <c r="H2419" s="12"/>
      <c r="I2419" s="12"/>
      <c r="J2419" s="12"/>
      <c r="K2419" s="12"/>
      <c r="L2419" s="12"/>
      <c r="M2419" s="12"/>
      <c r="N2419" s="12"/>
      <c r="O2419" s="12"/>
      <c r="P2419" s="55">
        <f t="shared" si="113"/>
        <v>0</v>
      </c>
    </row>
    <row r="2420" spans="1:16" x14ac:dyDescent="0.25">
      <c r="A2420" s="527"/>
      <c r="B2420" s="530"/>
      <c r="C2420" s="110">
        <v>26</v>
      </c>
      <c r="D2420" s="66"/>
      <c r="E2420" s="12"/>
      <c r="F2420" s="12"/>
      <c r="G2420" s="12"/>
      <c r="H2420" s="12"/>
      <c r="I2420" s="12"/>
      <c r="J2420" s="12"/>
      <c r="K2420" s="12"/>
      <c r="L2420" s="12"/>
      <c r="M2420" s="12"/>
      <c r="N2420" s="12"/>
      <c r="O2420" s="12"/>
      <c r="P2420" s="55">
        <f t="shared" si="113"/>
        <v>0</v>
      </c>
    </row>
    <row r="2421" spans="1:16" x14ac:dyDescent="0.25">
      <c r="A2421" s="528"/>
      <c r="B2421" s="531"/>
      <c r="C2421" s="110">
        <v>27</v>
      </c>
      <c r="D2421" s="66"/>
      <c r="E2421" s="12"/>
      <c r="F2421" s="12"/>
      <c r="G2421" s="12"/>
      <c r="H2421" s="12"/>
      <c r="I2421" s="12"/>
      <c r="J2421" s="12"/>
      <c r="K2421" s="12"/>
      <c r="L2421" s="12"/>
      <c r="M2421" s="12"/>
      <c r="N2421" s="12"/>
      <c r="O2421" s="12"/>
      <c r="P2421" s="55">
        <f t="shared" si="113"/>
        <v>0</v>
      </c>
    </row>
    <row r="2422" spans="1:16" x14ac:dyDescent="0.25">
      <c r="A2422" s="526">
        <v>617</v>
      </c>
      <c r="B2422" s="529" t="s">
        <v>2485</v>
      </c>
      <c r="C2422" s="110">
        <v>11</v>
      </c>
      <c r="D2422" s="66"/>
      <c r="E2422" s="12"/>
      <c r="F2422" s="12"/>
      <c r="G2422" s="12"/>
      <c r="H2422" s="12"/>
      <c r="I2422" s="12"/>
      <c r="J2422" s="12"/>
      <c r="K2422" s="12"/>
      <c r="L2422" s="12"/>
      <c r="M2422" s="12"/>
      <c r="N2422" s="12"/>
      <c r="O2422" s="12"/>
      <c r="P2422" s="55">
        <f t="shared" si="113"/>
        <v>0</v>
      </c>
    </row>
    <row r="2423" spans="1:16" x14ac:dyDescent="0.25">
      <c r="A2423" s="527"/>
      <c r="B2423" s="530"/>
      <c r="C2423" s="110">
        <v>12</v>
      </c>
      <c r="D2423" s="66"/>
      <c r="E2423" s="12"/>
      <c r="F2423" s="12"/>
      <c r="G2423" s="12"/>
      <c r="H2423" s="12"/>
      <c r="I2423" s="12"/>
      <c r="J2423" s="12"/>
      <c r="K2423" s="12"/>
      <c r="L2423" s="12"/>
      <c r="M2423" s="12"/>
      <c r="N2423" s="12"/>
      <c r="O2423" s="12"/>
      <c r="P2423" s="55">
        <f t="shared" si="113"/>
        <v>0</v>
      </c>
    </row>
    <row r="2424" spans="1:16" x14ac:dyDescent="0.25">
      <c r="A2424" s="527"/>
      <c r="B2424" s="530"/>
      <c r="C2424" s="110">
        <v>13</v>
      </c>
      <c r="D2424" s="66"/>
      <c r="E2424" s="12"/>
      <c r="F2424" s="12"/>
      <c r="G2424" s="12"/>
      <c r="H2424" s="12"/>
      <c r="I2424" s="12"/>
      <c r="J2424" s="12"/>
      <c r="K2424" s="12"/>
      <c r="L2424" s="12"/>
      <c r="M2424" s="12"/>
      <c r="N2424" s="12"/>
      <c r="O2424" s="12"/>
      <c r="P2424" s="55">
        <f t="shared" si="113"/>
        <v>0</v>
      </c>
    </row>
    <row r="2425" spans="1:16" x14ac:dyDescent="0.25">
      <c r="A2425" s="527"/>
      <c r="B2425" s="530"/>
      <c r="C2425" s="110">
        <v>14</v>
      </c>
      <c r="D2425" s="66"/>
      <c r="E2425" s="12"/>
      <c r="F2425" s="12"/>
      <c r="G2425" s="12"/>
      <c r="H2425" s="12"/>
      <c r="I2425" s="12"/>
      <c r="J2425" s="12"/>
      <c r="K2425" s="12"/>
      <c r="L2425" s="12"/>
      <c r="M2425" s="12"/>
      <c r="N2425" s="12"/>
      <c r="O2425" s="12"/>
      <c r="P2425" s="55">
        <f t="shared" si="113"/>
        <v>0</v>
      </c>
    </row>
    <row r="2426" spans="1:16" x14ac:dyDescent="0.25">
      <c r="A2426" s="527"/>
      <c r="B2426" s="530"/>
      <c r="C2426" s="110">
        <v>15</v>
      </c>
      <c r="D2426" s="66"/>
      <c r="E2426" s="12"/>
      <c r="F2426" s="12"/>
      <c r="G2426" s="12"/>
      <c r="H2426" s="12"/>
      <c r="I2426" s="12"/>
      <c r="J2426" s="12"/>
      <c r="K2426" s="12"/>
      <c r="L2426" s="12"/>
      <c r="M2426" s="12"/>
      <c r="N2426" s="12"/>
      <c r="O2426" s="12"/>
      <c r="P2426" s="55">
        <f t="shared" si="113"/>
        <v>0</v>
      </c>
    </row>
    <row r="2427" spans="1:16" x14ac:dyDescent="0.25">
      <c r="A2427" s="527"/>
      <c r="B2427" s="530"/>
      <c r="C2427" s="110">
        <v>16</v>
      </c>
      <c r="D2427" s="66"/>
      <c r="E2427" s="12"/>
      <c r="F2427" s="12"/>
      <c r="G2427" s="12"/>
      <c r="H2427" s="12"/>
      <c r="I2427" s="12"/>
      <c r="J2427" s="12"/>
      <c r="K2427" s="12"/>
      <c r="L2427" s="12"/>
      <c r="M2427" s="12"/>
      <c r="N2427" s="12"/>
      <c r="O2427" s="12"/>
      <c r="P2427" s="55">
        <f t="shared" si="113"/>
        <v>0</v>
      </c>
    </row>
    <row r="2428" spans="1:16" x14ac:dyDescent="0.25">
      <c r="A2428" s="527"/>
      <c r="B2428" s="530"/>
      <c r="C2428" s="110">
        <v>17</v>
      </c>
      <c r="D2428" s="66"/>
      <c r="E2428" s="12"/>
      <c r="F2428" s="12"/>
      <c r="G2428" s="12"/>
      <c r="H2428" s="12"/>
      <c r="I2428" s="12"/>
      <c r="J2428" s="12"/>
      <c r="K2428" s="12"/>
      <c r="L2428" s="12"/>
      <c r="M2428" s="12"/>
      <c r="N2428" s="12"/>
      <c r="O2428" s="12"/>
      <c r="P2428" s="55">
        <f t="shared" si="113"/>
        <v>0</v>
      </c>
    </row>
    <row r="2429" spans="1:16" x14ac:dyDescent="0.25">
      <c r="A2429" s="527"/>
      <c r="B2429" s="530"/>
      <c r="C2429" s="110">
        <v>25</v>
      </c>
      <c r="D2429" s="66"/>
      <c r="E2429" s="12"/>
      <c r="F2429" s="12"/>
      <c r="G2429" s="12"/>
      <c r="H2429" s="12"/>
      <c r="I2429" s="12"/>
      <c r="J2429" s="12"/>
      <c r="K2429" s="12"/>
      <c r="L2429" s="12"/>
      <c r="M2429" s="12"/>
      <c r="N2429" s="12"/>
      <c r="O2429" s="12"/>
      <c r="P2429" s="55">
        <f t="shared" si="113"/>
        <v>0</v>
      </c>
    </row>
    <row r="2430" spans="1:16" x14ac:dyDescent="0.25">
      <c r="A2430" s="527"/>
      <c r="B2430" s="530"/>
      <c r="C2430" s="110">
        <v>26</v>
      </c>
      <c r="D2430" s="66"/>
      <c r="E2430" s="12"/>
      <c r="F2430" s="12"/>
      <c r="G2430" s="12"/>
      <c r="H2430" s="12"/>
      <c r="I2430" s="12"/>
      <c r="J2430" s="12"/>
      <c r="K2430" s="12"/>
      <c r="L2430" s="12"/>
      <c r="M2430" s="12"/>
      <c r="N2430" s="12"/>
      <c r="O2430" s="12"/>
      <c r="P2430" s="55">
        <f t="shared" si="113"/>
        <v>0</v>
      </c>
    </row>
    <row r="2431" spans="1:16" x14ac:dyDescent="0.25">
      <c r="A2431" s="528"/>
      <c r="B2431" s="531"/>
      <c r="C2431" s="110">
        <v>27</v>
      </c>
      <c r="D2431" s="66"/>
      <c r="E2431" s="12"/>
      <c r="F2431" s="12"/>
      <c r="G2431" s="12"/>
      <c r="H2431" s="12"/>
      <c r="I2431" s="12"/>
      <c r="J2431" s="12"/>
      <c r="K2431" s="12"/>
      <c r="L2431" s="12"/>
      <c r="M2431" s="12"/>
      <c r="N2431" s="12"/>
      <c r="O2431" s="12"/>
      <c r="P2431" s="55">
        <f t="shared" si="113"/>
        <v>0</v>
      </c>
    </row>
    <row r="2432" spans="1:16" x14ac:dyDescent="0.25">
      <c r="A2432" s="526">
        <v>619</v>
      </c>
      <c r="B2432" s="529" t="s">
        <v>2486</v>
      </c>
      <c r="C2432" s="110">
        <v>11</v>
      </c>
      <c r="D2432" s="66"/>
      <c r="E2432" s="12"/>
      <c r="F2432" s="12"/>
      <c r="G2432" s="12"/>
      <c r="H2432" s="12"/>
      <c r="I2432" s="12"/>
      <c r="J2432" s="12"/>
      <c r="K2432" s="12"/>
      <c r="L2432" s="12"/>
      <c r="M2432" s="12"/>
      <c r="N2432" s="12"/>
      <c r="O2432" s="12"/>
      <c r="P2432" s="55">
        <f t="shared" si="113"/>
        <v>0</v>
      </c>
    </row>
    <row r="2433" spans="1:16" x14ac:dyDescent="0.25">
      <c r="A2433" s="527"/>
      <c r="B2433" s="530"/>
      <c r="C2433" s="110">
        <v>12</v>
      </c>
      <c r="D2433" s="66"/>
      <c r="E2433" s="12"/>
      <c r="F2433" s="12"/>
      <c r="G2433" s="12"/>
      <c r="H2433" s="12"/>
      <c r="I2433" s="12"/>
      <c r="J2433" s="12"/>
      <c r="K2433" s="12"/>
      <c r="L2433" s="12"/>
      <c r="M2433" s="12"/>
      <c r="N2433" s="12"/>
      <c r="O2433" s="12"/>
      <c r="P2433" s="55">
        <f t="shared" si="113"/>
        <v>0</v>
      </c>
    </row>
    <row r="2434" spans="1:16" x14ac:dyDescent="0.25">
      <c r="A2434" s="527"/>
      <c r="B2434" s="530"/>
      <c r="C2434" s="110">
        <v>13</v>
      </c>
      <c r="D2434" s="66"/>
      <c r="E2434" s="12"/>
      <c r="F2434" s="12"/>
      <c r="G2434" s="12"/>
      <c r="H2434" s="12"/>
      <c r="I2434" s="12"/>
      <c r="J2434" s="12"/>
      <c r="K2434" s="12"/>
      <c r="L2434" s="12"/>
      <c r="M2434" s="12"/>
      <c r="N2434" s="12"/>
      <c r="O2434" s="12"/>
      <c r="P2434" s="55">
        <f t="shared" si="113"/>
        <v>0</v>
      </c>
    </row>
    <row r="2435" spans="1:16" x14ac:dyDescent="0.25">
      <c r="A2435" s="527"/>
      <c r="B2435" s="530"/>
      <c r="C2435" s="110">
        <v>14</v>
      </c>
      <c r="D2435" s="66"/>
      <c r="E2435" s="12"/>
      <c r="F2435" s="12"/>
      <c r="G2435" s="12"/>
      <c r="H2435" s="12"/>
      <c r="I2435" s="12"/>
      <c r="J2435" s="12"/>
      <c r="K2435" s="12"/>
      <c r="L2435" s="12"/>
      <c r="M2435" s="12"/>
      <c r="N2435" s="12"/>
      <c r="O2435" s="12"/>
      <c r="P2435" s="55">
        <f t="shared" si="113"/>
        <v>0</v>
      </c>
    </row>
    <row r="2436" spans="1:16" x14ac:dyDescent="0.25">
      <c r="A2436" s="527"/>
      <c r="B2436" s="530"/>
      <c r="C2436" s="110">
        <v>15</v>
      </c>
      <c r="D2436" s="66"/>
      <c r="E2436" s="12"/>
      <c r="F2436" s="12"/>
      <c r="G2436" s="12"/>
      <c r="H2436" s="12"/>
      <c r="I2436" s="12"/>
      <c r="J2436" s="12"/>
      <c r="K2436" s="12"/>
      <c r="L2436" s="12"/>
      <c r="M2436" s="12"/>
      <c r="N2436" s="12"/>
      <c r="O2436" s="12"/>
      <c r="P2436" s="55">
        <f t="shared" si="113"/>
        <v>0</v>
      </c>
    </row>
    <row r="2437" spans="1:16" x14ac:dyDescent="0.25">
      <c r="A2437" s="527"/>
      <c r="B2437" s="530"/>
      <c r="C2437" s="110">
        <v>16</v>
      </c>
      <c r="D2437" s="66"/>
      <c r="E2437" s="12"/>
      <c r="F2437" s="12"/>
      <c r="G2437" s="12"/>
      <c r="H2437" s="12"/>
      <c r="I2437" s="12"/>
      <c r="J2437" s="12"/>
      <c r="K2437" s="12"/>
      <c r="L2437" s="12"/>
      <c r="M2437" s="12"/>
      <c r="N2437" s="12"/>
      <c r="O2437" s="12"/>
      <c r="P2437" s="55">
        <f t="shared" si="113"/>
        <v>0</v>
      </c>
    </row>
    <row r="2438" spans="1:16" x14ac:dyDescent="0.25">
      <c r="A2438" s="527"/>
      <c r="B2438" s="530"/>
      <c r="C2438" s="110">
        <v>17</v>
      </c>
      <c r="D2438" s="66"/>
      <c r="E2438" s="12"/>
      <c r="F2438" s="12"/>
      <c r="G2438" s="12"/>
      <c r="H2438" s="12"/>
      <c r="I2438" s="12"/>
      <c r="J2438" s="12"/>
      <c r="K2438" s="12"/>
      <c r="L2438" s="12"/>
      <c r="M2438" s="12"/>
      <c r="N2438" s="12"/>
      <c r="O2438" s="12"/>
      <c r="P2438" s="55">
        <f t="shared" si="113"/>
        <v>0</v>
      </c>
    </row>
    <row r="2439" spans="1:16" x14ac:dyDescent="0.25">
      <c r="A2439" s="527"/>
      <c r="B2439" s="530"/>
      <c r="C2439" s="110">
        <v>25</v>
      </c>
      <c r="D2439" s="66"/>
      <c r="E2439" s="12"/>
      <c r="F2439" s="12"/>
      <c r="G2439" s="12"/>
      <c r="H2439" s="12"/>
      <c r="I2439" s="12"/>
      <c r="J2439" s="12"/>
      <c r="K2439" s="12"/>
      <c r="L2439" s="12"/>
      <c r="M2439" s="12"/>
      <c r="N2439" s="12"/>
      <c r="O2439" s="12"/>
      <c r="P2439" s="55">
        <f t="shared" si="113"/>
        <v>0</v>
      </c>
    </row>
    <row r="2440" spans="1:16" x14ac:dyDescent="0.25">
      <c r="A2440" s="527"/>
      <c r="B2440" s="530"/>
      <c r="C2440" s="110">
        <v>26</v>
      </c>
      <c r="D2440" s="66"/>
      <c r="E2440" s="12"/>
      <c r="F2440" s="12"/>
      <c r="G2440" s="12"/>
      <c r="H2440" s="12"/>
      <c r="I2440" s="12"/>
      <c r="J2440" s="12"/>
      <c r="K2440" s="12"/>
      <c r="L2440" s="12"/>
      <c r="M2440" s="12"/>
      <c r="N2440" s="12"/>
      <c r="O2440" s="12"/>
      <c r="P2440" s="55">
        <f t="shared" si="113"/>
        <v>0</v>
      </c>
    </row>
    <row r="2441" spans="1:16" x14ac:dyDescent="0.25">
      <c r="A2441" s="528"/>
      <c r="B2441" s="531"/>
      <c r="C2441" s="110">
        <v>27</v>
      </c>
      <c r="D2441" s="66"/>
      <c r="E2441" s="12"/>
      <c r="F2441" s="12"/>
      <c r="G2441" s="12"/>
      <c r="H2441" s="12"/>
      <c r="I2441" s="12"/>
      <c r="J2441" s="12"/>
      <c r="K2441" s="12"/>
      <c r="L2441" s="12"/>
      <c r="M2441" s="12"/>
      <c r="N2441" s="12"/>
      <c r="O2441" s="12"/>
      <c r="P2441" s="55">
        <f t="shared" si="113"/>
        <v>0</v>
      </c>
    </row>
    <row r="2442" spans="1:16" x14ac:dyDescent="0.25">
      <c r="A2442" s="74">
        <v>6200</v>
      </c>
      <c r="B2442" s="534" t="s">
        <v>2487</v>
      </c>
      <c r="C2442" s="535"/>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x14ac:dyDescent="0.25">
      <c r="A2443" s="526">
        <v>621</v>
      </c>
      <c r="B2443" s="529" t="s">
        <v>2479</v>
      </c>
      <c r="C2443" s="110">
        <v>11</v>
      </c>
      <c r="D2443" s="66"/>
      <c r="E2443" s="12"/>
      <c r="F2443" s="12"/>
      <c r="G2443" s="12"/>
      <c r="H2443" s="12"/>
      <c r="I2443" s="12"/>
      <c r="J2443" s="12"/>
      <c r="K2443" s="12"/>
      <c r="L2443" s="12"/>
      <c r="M2443" s="12"/>
      <c r="N2443" s="12"/>
      <c r="O2443" s="12"/>
      <c r="P2443" s="55">
        <f t="shared" ref="P2443:P2522" si="115">SUM(D2443:O2443)</f>
        <v>0</v>
      </c>
    </row>
    <row r="2444" spans="1:16" x14ac:dyDescent="0.25">
      <c r="A2444" s="527"/>
      <c r="B2444" s="530"/>
      <c r="C2444" s="110">
        <v>12</v>
      </c>
      <c r="D2444" s="66"/>
      <c r="E2444" s="12"/>
      <c r="F2444" s="12"/>
      <c r="G2444" s="12"/>
      <c r="H2444" s="12"/>
      <c r="I2444" s="12"/>
      <c r="J2444" s="12"/>
      <c r="K2444" s="12"/>
      <c r="L2444" s="12"/>
      <c r="M2444" s="12"/>
      <c r="N2444" s="12"/>
      <c r="O2444" s="12"/>
      <c r="P2444" s="55">
        <f t="shared" si="115"/>
        <v>0</v>
      </c>
    </row>
    <row r="2445" spans="1:16" x14ac:dyDescent="0.25">
      <c r="A2445" s="527"/>
      <c r="B2445" s="530"/>
      <c r="C2445" s="110">
        <v>13</v>
      </c>
      <c r="D2445" s="66"/>
      <c r="E2445" s="12"/>
      <c r="F2445" s="12"/>
      <c r="G2445" s="12"/>
      <c r="H2445" s="12"/>
      <c r="I2445" s="12"/>
      <c r="J2445" s="12"/>
      <c r="K2445" s="12"/>
      <c r="L2445" s="12"/>
      <c r="M2445" s="12"/>
      <c r="N2445" s="12"/>
      <c r="O2445" s="12"/>
      <c r="P2445" s="55">
        <f t="shared" si="115"/>
        <v>0</v>
      </c>
    </row>
    <row r="2446" spans="1:16" x14ac:dyDescent="0.25">
      <c r="A2446" s="527"/>
      <c r="B2446" s="530"/>
      <c r="C2446" s="110">
        <v>14</v>
      </c>
      <c r="D2446" s="66"/>
      <c r="E2446" s="12"/>
      <c r="F2446" s="12"/>
      <c r="G2446" s="12"/>
      <c r="H2446" s="12"/>
      <c r="I2446" s="12"/>
      <c r="J2446" s="12"/>
      <c r="K2446" s="12"/>
      <c r="L2446" s="12"/>
      <c r="M2446" s="12"/>
      <c r="N2446" s="12"/>
      <c r="O2446" s="12"/>
      <c r="P2446" s="55">
        <f t="shared" si="115"/>
        <v>0</v>
      </c>
    </row>
    <row r="2447" spans="1:16" x14ac:dyDescent="0.25">
      <c r="A2447" s="527"/>
      <c r="B2447" s="530"/>
      <c r="C2447" s="110">
        <v>15</v>
      </c>
      <c r="D2447" s="66"/>
      <c r="E2447" s="12"/>
      <c r="F2447" s="12"/>
      <c r="G2447" s="12"/>
      <c r="H2447" s="12"/>
      <c r="I2447" s="12"/>
      <c r="J2447" s="12"/>
      <c r="K2447" s="12"/>
      <c r="L2447" s="12"/>
      <c r="M2447" s="12"/>
      <c r="N2447" s="12"/>
      <c r="O2447" s="12"/>
      <c r="P2447" s="55">
        <f t="shared" si="115"/>
        <v>0</v>
      </c>
    </row>
    <row r="2448" spans="1:16" x14ac:dyDescent="0.25">
      <c r="A2448" s="527"/>
      <c r="B2448" s="530"/>
      <c r="C2448" s="110">
        <v>16</v>
      </c>
      <c r="D2448" s="66"/>
      <c r="E2448" s="12"/>
      <c r="F2448" s="12"/>
      <c r="G2448" s="12"/>
      <c r="H2448" s="12"/>
      <c r="I2448" s="12"/>
      <c r="J2448" s="12"/>
      <c r="K2448" s="12"/>
      <c r="L2448" s="12"/>
      <c r="M2448" s="12"/>
      <c r="N2448" s="12"/>
      <c r="O2448" s="12"/>
      <c r="P2448" s="55">
        <f t="shared" si="115"/>
        <v>0</v>
      </c>
    </row>
    <row r="2449" spans="1:16" x14ac:dyDescent="0.25">
      <c r="A2449" s="527"/>
      <c r="B2449" s="530"/>
      <c r="C2449" s="110">
        <v>17</v>
      </c>
      <c r="D2449" s="66"/>
      <c r="E2449" s="12"/>
      <c r="F2449" s="12"/>
      <c r="G2449" s="12"/>
      <c r="H2449" s="12"/>
      <c r="I2449" s="12"/>
      <c r="J2449" s="12"/>
      <c r="K2449" s="12"/>
      <c r="L2449" s="12"/>
      <c r="M2449" s="12"/>
      <c r="N2449" s="12"/>
      <c r="O2449" s="12"/>
      <c r="P2449" s="55">
        <f t="shared" si="115"/>
        <v>0</v>
      </c>
    </row>
    <row r="2450" spans="1:16" x14ac:dyDescent="0.25">
      <c r="A2450" s="527"/>
      <c r="B2450" s="530"/>
      <c r="C2450" s="110">
        <v>25</v>
      </c>
      <c r="D2450" s="66"/>
      <c r="E2450" s="12"/>
      <c r="F2450" s="12"/>
      <c r="G2450" s="12"/>
      <c r="H2450" s="12"/>
      <c r="I2450" s="12"/>
      <c r="J2450" s="12"/>
      <c r="K2450" s="12"/>
      <c r="L2450" s="12"/>
      <c r="M2450" s="12"/>
      <c r="N2450" s="12"/>
      <c r="O2450" s="12"/>
      <c r="P2450" s="55">
        <f t="shared" si="115"/>
        <v>0</v>
      </c>
    </row>
    <row r="2451" spans="1:16" x14ac:dyDescent="0.25">
      <c r="A2451" s="527"/>
      <c r="B2451" s="530"/>
      <c r="C2451" s="110">
        <v>26</v>
      </c>
      <c r="D2451" s="66"/>
      <c r="E2451" s="12"/>
      <c r="F2451" s="12"/>
      <c r="G2451" s="12"/>
      <c r="H2451" s="12"/>
      <c r="I2451" s="12"/>
      <c r="J2451" s="12"/>
      <c r="K2451" s="12"/>
      <c r="L2451" s="12"/>
      <c r="M2451" s="12"/>
      <c r="N2451" s="12"/>
      <c r="O2451" s="12"/>
      <c r="P2451" s="55">
        <f t="shared" si="115"/>
        <v>0</v>
      </c>
    </row>
    <row r="2452" spans="1:16" x14ac:dyDescent="0.25">
      <c r="A2452" s="528"/>
      <c r="B2452" s="531"/>
      <c r="C2452" s="110">
        <v>27</v>
      </c>
      <c r="D2452" s="66"/>
      <c r="E2452" s="12"/>
      <c r="F2452" s="12"/>
      <c r="G2452" s="12"/>
      <c r="H2452" s="12"/>
      <c r="I2452" s="12"/>
      <c r="J2452" s="12"/>
      <c r="K2452" s="12"/>
      <c r="L2452" s="12"/>
      <c r="M2452" s="12"/>
      <c r="N2452" s="12"/>
      <c r="O2452" s="12"/>
      <c r="P2452" s="55">
        <f t="shared" si="115"/>
        <v>0</v>
      </c>
    </row>
    <row r="2453" spans="1:16" x14ac:dyDescent="0.25">
      <c r="A2453" s="526">
        <v>622</v>
      </c>
      <c r="B2453" s="529" t="s">
        <v>2488</v>
      </c>
      <c r="C2453" s="110">
        <v>11</v>
      </c>
      <c r="D2453" s="66"/>
      <c r="E2453" s="12"/>
      <c r="F2453" s="12"/>
      <c r="G2453" s="12"/>
      <c r="H2453" s="12"/>
      <c r="I2453" s="12"/>
      <c r="J2453" s="12"/>
      <c r="K2453" s="12"/>
      <c r="L2453" s="12"/>
      <c r="M2453" s="12"/>
      <c r="N2453" s="12"/>
      <c r="O2453" s="12"/>
      <c r="P2453" s="55">
        <f t="shared" si="115"/>
        <v>0</v>
      </c>
    </row>
    <row r="2454" spans="1:16" x14ac:dyDescent="0.25">
      <c r="A2454" s="527"/>
      <c r="B2454" s="530"/>
      <c r="C2454" s="110">
        <v>12</v>
      </c>
      <c r="D2454" s="66"/>
      <c r="E2454" s="12"/>
      <c r="F2454" s="12"/>
      <c r="G2454" s="12"/>
      <c r="H2454" s="12"/>
      <c r="I2454" s="12"/>
      <c r="J2454" s="12"/>
      <c r="K2454" s="12"/>
      <c r="L2454" s="12"/>
      <c r="M2454" s="12"/>
      <c r="N2454" s="12"/>
      <c r="O2454" s="12"/>
      <c r="P2454" s="55">
        <f t="shared" si="115"/>
        <v>0</v>
      </c>
    </row>
    <row r="2455" spans="1:16" x14ac:dyDescent="0.25">
      <c r="A2455" s="527"/>
      <c r="B2455" s="530"/>
      <c r="C2455" s="110">
        <v>13</v>
      </c>
      <c r="D2455" s="66"/>
      <c r="E2455" s="12"/>
      <c r="F2455" s="12"/>
      <c r="G2455" s="12"/>
      <c r="H2455" s="12"/>
      <c r="I2455" s="12"/>
      <c r="J2455" s="12"/>
      <c r="K2455" s="12"/>
      <c r="L2455" s="12"/>
      <c r="M2455" s="12"/>
      <c r="N2455" s="12"/>
      <c r="O2455" s="12"/>
      <c r="P2455" s="55">
        <f t="shared" si="115"/>
        <v>0</v>
      </c>
    </row>
    <row r="2456" spans="1:16" x14ac:dyDescent="0.25">
      <c r="A2456" s="527"/>
      <c r="B2456" s="530"/>
      <c r="C2456" s="110">
        <v>14</v>
      </c>
      <c r="D2456" s="66"/>
      <c r="E2456" s="12"/>
      <c r="F2456" s="12"/>
      <c r="G2456" s="12"/>
      <c r="H2456" s="12"/>
      <c r="I2456" s="12"/>
      <c r="J2456" s="12"/>
      <c r="K2456" s="12"/>
      <c r="L2456" s="12"/>
      <c r="M2456" s="12"/>
      <c r="N2456" s="12"/>
      <c r="O2456" s="12"/>
      <c r="P2456" s="55">
        <f t="shared" si="115"/>
        <v>0</v>
      </c>
    </row>
    <row r="2457" spans="1:16" x14ac:dyDescent="0.25">
      <c r="A2457" s="527"/>
      <c r="B2457" s="530"/>
      <c r="C2457" s="110">
        <v>15</v>
      </c>
      <c r="D2457" s="66"/>
      <c r="E2457" s="12"/>
      <c r="F2457" s="12"/>
      <c r="G2457" s="12"/>
      <c r="H2457" s="12"/>
      <c r="I2457" s="12"/>
      <c r="J2457" s="12"/>
      <c r="K2457" s="12"/>
      <c r="L2457" s="12"/>
      <c r="M2457" s="12"/>
      <c r="N2457" s="12"/>
      <c r="O2457" s="12"/>
      <c r="P2457" s="55">
        <f t="shared" si="115"/>
        <v>0</v>
      </c>
    </row>
    <row r="2458" spans="1:16" x14ac:dyDescent="0.25">
      <c r="A2458" s="527"/>
      <c r="B2458" s="530"/>
      <c r="C2458" s="110">
        <v>16</v>
      </c>
      <c r="D2458" s="66"/>
      <c r="E2458" s="12"/>
      <c r="F2458" s="12"/>
      <c r="G2458" s="12"/>
      <c r="H2458" s="12"/>
      <c r="I2458" s="12"/>
      <c r="J2458" s="12"/>
      <c r="K2458" s="12"/>
      <c r="L2458" s="12"/>
      <c r="M2458" s="12"/>
      <c r="N2458" s="12"/>
      <c r="O2458" s="12"/>
      <c r="P2458" s="55">
        <f t="shared" si="115"/>
        <v>0</v>
      </c>
    </row>
    <row r="2459" spans="1:16" x14ac:dyDescent="0.25">
      <c r="A2459" s="527"/>
      <c r="B2459" s="530"/>
      <c r="C2459" s="110">
        <v>17</v>
      </c>
      <c r="D2459" s="66"/>
      <c r="E2459" s="12"/>
      <c r="F2459" s="12"/>
      <c r="G2459" s="12"/>
      <c r="H2459" s="12"/>
      <c r="I2459" s="12"/>
      <c r="J2459" s="12"/>
      <c r="K2459" s="12"/>
      <c r="L2459" s="12"/>
      <c r="M2459" s="12"/>
      <c r="N2459" s="12"/>
      <c r="O2459" s="12"/>
      <c r="P2459" s="55">
        <f t="shared" si="115"/>
        <v>0</v>
      </c>
    </row>
    <row r="2460" spans="1:16" x14ac:dyDescent="0.25">
      <c r="A2460" s="527"/>
      <c r="B2460" s="530"/>
      <c r="C2460" s="110">
        <v>25</v>
      </c>
      <c r="D2460" s="66"/>
      <c r="E2460" s="12"/>
      <c r="F2460" s="12"/>
      <c r="G2460" s="12"/>
      <c r="H2460" s="12"/>
      <c r="I2460" s="12"/>
      <c r="J2460" s="12"/>
      <c r="K2460" s="12"/>
      <c r="L2460" s="12"/>
      <c r="M2460" s="12"/>
      <c r="N2460" s="12"/>
      <c r="O2460" s="12"/>
      <c r="P2460" s="55">
        <f t="shared" si="115"/>
        <v>0</v>
      </c>
    </row>
    <row r="2461" spans="1:16" x14ac:dyDescent="0.25">
      <c r="A2461" s="527"/>
      <c r="B2461" s="530"/>
      <c r="C2461" s="110">
        <v>26</v>
      </c>
      <c r="D2461" s="66"/>
      <c r="E2461" s="12"/>
      <c r="F2461" s="12"/>
      <c r="G2461" s="12"/>
      <c r="H2461" s="12"/>
      <c r="I2461" s="12"/>
      <c r="J2461" s="12"/>
      <c r="K2461" s="12"/>
      <c r="L2461" s="12"/>
      <c r="M2461" s="12"/>
      <c r="N2461" s="12"/>
      <c r="O2461" s="12"/>
      <c r="P2461" s="55">
        <f t="shared" si="115"/>
        <v>0</v>
      </c>
    </row>
    <row r="2462" spans="1:16" x14ac:dyDescent="0.25">
      <c r="A2462" s="528"/>
      <c r="B2462" s="531"/>
      <c r="C2462" s="110">
        <v>27</v>
      </c>
      <c r="D2462" s="66"/>
      <c r="E2462" s="12"/>
      <c r="F2462" s="12"/>
      <c r="G2462" s="12"/>
      <c r="H2462" s="12"/>
      <c r="I2462" s="12"/>
      <c r="J2462" s="12"/>
      <c r="K2462" s="12"/>
      <c r="L2462" s="12"/>
      <c r="M2462" s="12"/>
      <c r="N2462" s="12"/>
      <c r="O2462" s="12"/>
      <c r="P2462" s="55">
        <f t="shared" si="115"/>
        <v>0</v>
      </c>
    </row>
    <row r="2463" spans="1:16" x14ac:dyDescent="0.25">
      <c r="A2463" s="526">
        <v>623</v>
      </c>
      <c r="B2463" s="529" t="s">
        <v>2489</v>
      </c>
      <c r="C2463" s="110">
        <v>11</v>
      </c>
      <c r="D2463" s="66"/>
      <c r="E2463" s="12"/>
      <c r="F2463" s="12"/>
      <c r="G2463" s="12"/>
      <c r="H2463" s="12"/>
      <c r="I2463" s="12"/>
      <c r="J2463" s="12"/>
      <c r="K2463" s="12"/>
      <c r="L2463" s="12"/>
      <c r="M2463" s="12"/>
      <c r="N2463" s="12"/>
      <c r="O2463" s="12"/>
      <c r="P2463" s="55">
        <f t="shared" si="115"/>
        <v>0</v>
      </c>
    </row>
    <row r="2464" spans="1:16" x14ac:dyDescent="0.25">
      <c r="A2464" s="527"/>
      <c r="B2464" s="530"/>
      <c r="C2464" s="110">
        <v>12</v>
      </c>
      <c r="D2464" s="66"/>
      <c r="E2464" s="12"/>
      <c r="F2464" s="12"/>
      <c r="G2464" s="12"/>
      <c r="H2464" s="12"/>
      <c r="I2464" s="12"/>
      <c r="J2464" s="12"/>
      <c r="K2464" s="12"/>
      <c r="L2464" s="12"/>
      <c r="M2464" s="12"/>
      <c r="N2464" s="12"/>
      <c r="O2464" s="12"/>
      <c r="P2464" s="55">
        <f t="shared" si="115"/>
        <v>0</v>
      </c>
    </row>
    <row r="2465" spans="1:16" x14ac:dyDescent="0.25">
      <c r="A2465" s="527"/>
      <c r="B2465" s="530"/>
      <c r="C2465" s="110">
        <v>13</v>
      </c>
      <c r="D2465" s="66"/>
      <c r="E2465" s="12"/>
      <c r="F2465" s="12"/>
      <c r="G2465" s="12"/>
      <c r="H2465" s="12"/>
      <c r="I2465" s="12"/>
      <c r="J2465" s="12"/>
      <c r="K2465" s="12"/>
      <c r="L2465" s="12"/>
      <c r="M2465" s="12"/>
      <c r="N2465" s="12"/>
      <c r="O2465" s="12"/>
      <c r="P2465" s="55">
        <f t="shared" si="115"/>
        <v>0</v>
      </c>
    </row>
    <row r="2466" spans="1:16" x14ac:dyDescent="0.25">
      <c r="A2466" s="527"/>
      <c r="B2466" s="530"/>
      <c r="C2466" s="110">
        <v>14</v>
      </c>
      <c r="D2466" s="66"/>
      <c r="E2466" s="12"/>
      <c r="F2466" s="12"/>
      <c r="G2466" s="12"/>
      <c r="H2466" s="12"/>
      <c r="I2466" s="12"/>
      <c r="J2466" s="12"/>
      <c r="K2466" s="12"/>
      <c r="L2466" s="12"/>
      <c r="M2466" s="12"/>
      <c r="N2466" s="12"/>
      <c r="O2466" s="12"/>
      <c r="P2466" s="55">
        <f t="shared" si="115"/>
        <v>0</v>
      </c>
    </row>
    <row r="2467" spans="1:16" x14ac:dyDescent="0.25">
      <c r="A2467" s="527"/>
      <c r="B2467" s="530"/>
      <c r="C2467" s="110">
        <v>15</v>
      </c>
      <c r="D2467" s="66"/>
      <c r="E2467" s="12"/>
      <c r="F2467" s="12"/>
      <c r="G2467" s="12"/>
      <c r="H2467" s="12"/>
      <c r="I2467" s="12"/>
      <c r="J2467" s="12"/>
      <c r="K2467" s="12"/>
      <c r="L2467" s="12"/>
      <c r="M2467" s="12"/>
      <c r="N2467" s="12"/>
      <c r="O2467" s="12"/>
      <c r="P2467" s="55">
        <f t="shared" si="115"/>
        <v>0</v>
      </c>
    </row>
    <row r="2468" spans="1:16" x14ac:dyDescent="0.25">
      <c r="A2468" s="527"/>
      <c r="B2468" s="530"/>
      <c r="C2468" s="110">
        <v>16</v>
      </c>
      <c r="D2468" s="66"/>
      <c r="E2468" s="12"/>
      <c r="F2468" s="12"/>
      <c r="G2468" s="12"/>
      <c r="H2468" s="12"/>
      <c r="I2468" s="12"/>
      <c r="J2468" s="12"/>
      <c r="K2468" s="12"/>
      <c r="L2468" s="12"/>
      <c r="M2468" s="12"/>
      <c r="N2468" s="12"/>
      <c r="O2468" s="12"/>
      <c r="P2468" s="55">
        <f t="shared" si="115"/>
        <v>0</v>
      </c>
    </row>
    <row r="2469" spans="1:16" x14ac:dyDescent="0.25">
      <c r="A2469" s="527"/>
      <c r="B2469" s="530"/>
      <c r="C2469" s="110">
        <v>17</v>
      </c>
      <c r="D2469" s="66"/>
      <c r="E2469" s="12"/>
      <c r="F2469" s="12"/>
      <c r="G2469" s="12"/>
      <c r="H2469" s="12"/>
      <c r="I2469" s="12"/>
      <c r="J2469" s="12"/>
      <c r="K2469" s="12"/>
      <c r="L2469" s="12"/>
      <c r="M2469" s="12"/>
      <c r="N2469" s="12"/>
      <c r="O2469" s="12"/>
      <c r="P2469" s="55">
        <f t="shared" si="115"/>
        <v>0</v>
      </c>
    </row>
    <row r="2470" spans="1:16" x14ac:dyDescent="0.25">
      <c r="A2470" s="527"/>
      <c r="B2470" s="530"/>
      <c r="C2470" s="110">
        <v>25</v>
      </c>
      <c r="D2470" s="66"/>
      <c r="E2470" s="12"/>
      <c r="F2470" s="12"/>
      <c r="G2470" s="12"/>
      <c r="H2470" s="12"/>
      <c r="I2470" s="12"/>
      <c r="J2470" s="12"/>
      <c r="K2470" s="12"/>
      <c r="L2470" s="12"/>
      <c r="M2470" s="12"/>
      <c r="N2470" s="12"/>
      <c r="O2470" s="12"/>
      <c r="P2470" s="55">
        <f t="shared" si="115"/>
        <v>0</v>
      </c>
    </row>
    <row r="2471" spans="1:16" x14ac:dyDescent="0.25">
      <c r="A2471" s="527"/>
      <c r="B2471" s="530"/>
      <c r="C2471" s="110">
        <v>26</v>
      </c>
      <c r="D2471" s="66"/>
      <c r="E2471" s="12"/>
      <c r="F2471" s="12"/>
      <c r="G2471" s="12"/>
      <c r="H2471" s="12"/>
      <c r="I2471" s="12"/>
      <c r="J2471" s="12"/>
      <c r="K2471" s="12"/>
      <c r="L2471" s="12"/>
      <c r="M2471" s="12"/>
      <c r="N2471" s="12"/>
      <c r="O2471" s="12"/>
      <c r="P2471" s="55">
        <f t="shared" si="115"/>
        <v>0</v>
      </c>
    </row>
    <row r="2472" spans="1:16" x14ac:dyDescent="0.25">
      <c r="A2472" s="528"/>
      <c r="B2472" s="531"/>
      <c r="C2472" s="110">
        <v>27</v>
      </c>
      <c r="D2472" s="66"/>
      <c r="E2472" s="12"/>
      <c r="F2472" s="12"/>
      <c r="G2472" s="12"/>
      <c r="H2472" s="12"/>
      <c r="I2472" s="12"/>
      <c r="J2472" s="12"/>
      <c r="K2472" s="12"/>
      <c r="L2472" s="12"/>
      <c r="M2472" s="12"/>
      <c r="N2472" s="12"/>
      <c r="O2472" s="12"/>
      <c r="P2472" s="55">
        <f t="shared" si="115"/>
        <v>0</v>
      </c>
    </row>
    <row r="2473" spans="1:16" x14ac:dyDescent="0.25">
      <c r="A2473" s="526">
        <v>624</v>
      </c>
      <c r="B2473" s="529" t="s">
        <v>2482</v>
      </c>
      <c r="C2473" s="110">
        <v>11</v>
      </c>
      <c r="D2473" s="66"/>
      <c r="E2473" s="12"/>
      <c r="F2473" s="12"/>
      <c r="G2473" s="12"/>
      <c r="H2473" s="12"/>
      <c r="I2473" s="12"/>
      <c r="J2473" s="12"/>
      <c r="K2473" s="12"/>
      <c r="L2473" s="12"/>
      <c r="M2473" s="12"/>
      <c r="N2473" s="12"/>
      <c r="O2473" s="12"/>
      <c r="P2473" s="55">
        <f t="shared" si="115"/>
        <v>0</v>
      </c>
    </row>
    <row r="2474" spans="1:16" x14ac:dyDescent="0.25">
      <c r="A2474" s="527"/>
      <c r="B2474" s="530"/>
      <c r="C2474" s="110">
        <v>12</v>
      </c>
      <c r="D2474" s="66"/>
      <c r="E2474" s="12"/>
      <c r="F2474" s="12"/>
      <c r="G2474" s="12"/>
      <c r="H2474" s="12"/>
      <c r="I2474" s="12"/>
      <c r="J2474" s="12"/>
      <c r="K2474" s="12"/>
      <c r="L2474" s="12"/>
      <c r="M2474" s="12"/>
      <c r="N2474" s="12"/>
      <c r="O2474" s="12"/>
      <c r="P2474" s="55">
        <f t="shared" si="115"/>
        <v>0</v>
      </c>
    </row>
    <row r="2475" spans="1:16" x14ac:dyDescent="0.25">
      <c r="A2475" s="527"/>
      <c r="B2475" s="530"/>
      <c r="C2475" s="110">
        <v>13</v>
      </c>
      <c r="D2475" s="66"/>
      <c r="E2475" s="12"/>
      <c r="F2475" s="12"/>
      <c r="G2475" s="12"/>
      <c r="H2475" s="12"/>
      <c r="I2475" s="12"/>
      <c r="J2475" s="12"/>
      <c r="K2475" s="12"/>
      <c r="L2475" s="12"/>
      <c r="M2475" s="12"/>
      <c r="N2475" s="12"/>
      <c r="O2475" s="12"/>
      <c r="P2475" s="55">
        <f t="shared" si="115"/>
        <v>0</v>
      </c>
    </row>
    <row r="2476" spans="1:16" x14ac:dyDescent="0.25">
      <c r="A2476" s="527"/>
      <c r="B2476" s="530"/>
      <c r="C2476" s="110">
        <v>14</v>
      </c>
      <c r="D2476" s="66"/>
      <c r="E2476" s="12"/>
      <c r="F2476" s="12"/>
      <c r="G2476" s="12"/>
      <c r="H2476" s="12"/>
      <c r="I2476" s="12"/>
      <c r="J2476" s="12"/>
      <c r="K2476" s="12"/>
      <c r="L2476" s="12"/>
      <c r="M2476" s="12"/>
      <c r="N2476" s="12"/>
      <c r="O2476" s="12"/>
      <c r="P2476" s="55">
        <f t="shared" si="115"/>
        <v>0</v>
      </c>
    </row>
    <row r="2477" spans="1:16" x14ac:dyDescent="0.25">
      <c r="A2477" s="527"/>
      <c r="B2477" s="530"/>
      <c r="C2477" s="110">
        <v>15</v>
      </c>
      <c r="D2477" s="66"/>
      <c r="E2477" s="12"/>
      <c r="F2477" s="12"/>
      <c r="G2477" s="12"/>
      <c r="H2477" s="12"/>
      <c r="I2477" s="12"/>
      <c r="J2477" s="12"/>
      <c r="K2477" s="12"/>
      <c r="L2477" s="12"/>
      <c r="M2477" s="12"/>
      <c r="N2477" s="12"/>
      <c r="O2477" s="12"/>
      <c r="P2477" s="55">
        <f t="shared" si="115"/>
        <v>0</v>
      </c>
    </row>
    <row r="2478" spans="1:16" x14ac:dyDescent="0.25">
      <c r="A2478" s="527"/>
      <c r="B2478" s="530"/>
      <c r="C2478" s="110">
        <v>16</v>
      </c>
      <c r="D2478" s="66"/>
      <c r="E2478" s="12"/>
      <c r="F2478" s="12"/>
      <c r="G2478" s="12"/>
      <c r="H2478" s="12"/>
      <c r="I2478" s="12"/>
      <c r="J2478" s="12"/>
      <c r="K2478" s="12"/>
      <c r="L2478" s="12"/>
      <c r="M2478" s="12"/>
      <c r="N2478" s="12"/>
      <c r="O2478" s="12"/>
      <c r="P2478" s="55">
        <f t="shared" si="115"/>
        <v>0</v>
      </c>
    </row>
    <row r="2479" spans="1:16" x14ac:dyDescent="0.25">
      <c r="A2479" s="527"/>
      <c r="B2479" s="530"/>
      <c r="C2479" s="110">
        <v>17</v>
      </c>
      <c r="D2479" s="66"/>
      <c r="E2479" s="12"/>
      <c r="F2479" s="12"/>
      <c r="G2479" s="12"/>
      <c r="H2479" s="12"/>
      <c r="I2479" s="12"/>
      <c r="J2479" s="12"/>
      <c r="K2479" s="12"/>
      <c r="L2479" s="12"/>
      <c r="M2479" s="12"/>
      <c r="N2479" s="12"/>
      <c r="O2479" s="12"/>
      <c r="P2479" s="55">
        <f t="shared" si="115"/>
        <v>0</v>
      </c>
    </row>
    <row r="2480" spans="1:16" x14ac:dyDescent="0.25">
      <c r="A2480" s="527"/>
      <c r="B2480" s="530"/>
      <c r="C2480" s="110">
        <v>25</v>
      </c>
      <c r="D2480" s="66"/>
      <c r="E2480" s="12"/>
      <c r="F2480" s="12"/>
      <c r="G2480" s="12"/>
      <c r="H2480" s="12"/>
      <c r="I2480" s="12"/>
      <c r="J2480" s="12"/>
      <c r="K2480" s="12"/>
      <c r="L2480" s="12"/>
      <c r="M2480" s="12"/>
      <c r="N2480" s="12"/>
      <c r="O2480" s="12"/>
      <c r="P2480" s="55">
        <f t="shared" si="115"/>
        <v>0</v>
      </c>
    </row>
    <row r="2481" spans="1:16" x14ac:dyDescent="0.25">
      <c r="A2481" s="527"/>
      <c r="B2481" s="530"/>
      <c r="C2481" s="110">
        <v>26</v>
      </c>
      <c r="D2481" s="66"/>
      <c r="E2481" s="12"/>
      <c r="F2481" s="12"/>
      <c r="G2481" s="12"/>
      <c r="H2481" s="12"/>
      <c r="I2481" s="12"/>
      <c r="J2481" s="12"/>
      <c r="K2481" s="12"/>
      <c r="L2481" s="12"/>
      <c r="M2481" s="12"/>
      <c r="N2481" s="12"/>
      <c r="O2481" s="12"/>
      <c r="P2481" s="55">
        <f t="shared" si="115"/>
        <v>0</v>
      </c>
    </row>
    <row r="2482" spans="1:16" x14ac:dyDescent="0.25">
      <c r="A2482" s="528"/>
      <c r="B2482" s="531"/>
      <c r="C2482" s="110">
        <v>27</v>
      </c>
      <c r="D2482" s="66"/>
      <c r="E2482" s="12"/>
      <c r="F2482" s="12"/>
      <c r="G2482" s="12"/>
      <c r="H2482" s="12"/>
      <c r="I2482" s="12"/>
      <c r="J2482" s="12"/>
      <c r="K2482" s="12"/>
      <c r="L2482" s="12"/>
      <c r="M2482" s="12"/>
      <c r="N2482" s="12"/>
      <c r="O2482" s="12"/>
      <c r="P2482" s="55">
        <f t="shared" si="115"/>
        <v>0</v>
      </c>
    </row>
    <row r="2483" spans="1:16" x14ac:dyDescent="0.25">
      <c r="A2483" s="526">
        <v>625</v>
      </c>
      <c r="B2483" s="529" t="s">
        <v>2483</v>
      </c>
      <c r="C2483" s="110">
        <v>11</v>
      </c>
      <c r="D2483" s="66"/>
      <c r="E2483" s="12"/>
      <c r="F2483" s="12"/>
      <c r="G2483" s="12"/>
      <c r="H2483" s="12"/>
      <c r="I2483" s="12"/>
      <c r="J2483" s="12"/>
      <c r="K2483" s="12"/>
      <c r="L2483" s="12"/>
      <c r="M2483" s="12"/>
      <c r="N2483" s="12"/>
      <c r="O2483" s="12"/>
      <c r="P2483" s="55">
        <f t="shared" si="115"/>
        <v>0</v>
      </c>
    </row>
    <row r="2484" spans="1:16" x14ac:dyDescent="0.25">
      <c r="A2484" s="527"/>
      <c r="B2484" s="530"/>
      <c r="C2484" s="110">
        <v>12</v>
      </c>
      <c r="D2484" s="66"/>
      <c r="E2484" s="12"/>
      <c r="F2484" s="12"/>
      <c r="G2484" s="12"/>
      <c r="H2484" s="12"/>
      <c r="I2484" s="12"/>
      <c r="J2484" s="12"/>
      <c r="K2484" s="12"/>
      <c r="L2484" s="12"/>
      <c r="M2484" s="12"/>
      <c r="N2484" s="12"/>
      <c r="O2484" s="12"/>
      <c r="P2484" s="55">
        <f t="shared" si="115"/>
        <v>0</v>
      </c>
    </row>
    <row r="2485" spans="1:16" x14ac:dyDescent="0.25">
      <c r="A2485" s="527"/>
      <c r="B2485" s="530"/>
      <c r="C2485" s="110">
        <v>13</v>
      </c>
      <c r="D2485" s="66"/>
      <c r="E2485" s="12"/>
      <c r="F2485" s="12"/>
      <c r="G2485" s="12"/>
      <c r="H2485" s="12"/>
      <c r="I2485" s="12"/>
      <c r="J2485" s="12"/>
      <c r="K2485" s="12"/>
      <c r="L2485" s="12"/>
      <c r="M2485" s="12"/>
      <c r="N2485" s="12"/>
      <c r="O2485" s="12"/>
      <c r="P2485" s="55">
        <f t="shared" si="115"/>
        <v>0</v>
      </c>
    </row>
    <row r="2486" spans="1:16" x14ac:dyDescent="0.25">
      <c r="A2486" s="527"/>
      <c r="B2486" s="530"/>
      <c r="C2486" s="110">
        <v>14</v>
      </c>
      <c r="D2486" s="66"/>
      <c r="E2486" s="12"/>
      <c r="F2486" s="12"/>
      <c r="G2486" s="12"/>
      <c r="H2486" s="12"/>
      <c r="I2486" s="12"/>
      <c r="J2486" s="12"/>
      <c r="K2486" s="12"/>
      <c r="L2486" s="12"/>
      <c r="M2486" s="12"/>
      <c r="N2486" s="12"/>
      <c r="O2486" s="12"/>
      <c r="P2486" s="55">
        <f t="shared" si="115"/>
        <v>0</v>
      </c>
    </row>
    <row r="2487" spans="1:16" x14ac:dyDescent="0.25">
      <c r="A2487" s="527"/>
      <c r="B2487" s="530"/>
      <c r="C2487" s="110">
        <v>15</v>
      </c>
      <c r="D2487" s="66"/>
      <c r="E2487" s="12"/>
      <c r="F2487" s="12"/>
      <c r="G2487" s="12"/>
      <c r="H2487" s="12"/>
      <c r="I2487" s="12"/>
      <c r="J2487" s="12"/>
      <c r="K2487" s="12"/>
      <c r="L2487" s="12"/>
      <c r="M2487" s="12"/>
      <c r="N2487" s="12"/>
      <c r="O2487" s="12"/>
      <c r="P2487" s="55">
        <f t="shared" si="115"/>
        <v>0</v>
      </c>
    </row>
    <row r="2488" spans="1:16" x14ac:dyDescent="0.25">
      <c r="A2488" s="527"/>
      <c r="B2488" s="530"/>
      <c r="C2488" s="110">
        <v>16</v>
      </c>
      <c r="D2488" s="66"/>
      <c r="E2488" s="12"/>
      <c r="F2488" s="12"/>
      <c r="G2488" s="12"/>
      <c r="H2488" s="12"/>
      <c r="I2488" s="12"/>
      <c r="J2488" s="12"/>
      <c r="K2488" s="12"/>
      <c r="L2488" s="12"/>
      <c r="M2488" s="12"/>
      <c r="N2488" s="12"/>
      <c r="O2488" s="12"/>
      <c r="P2488" s="55">
        <f t="shared" si="115"/>
        <v>0</v>
      </c>
    </row>
    <row r="2489" spans="1:16" x14ac:dyDescent="0.25">
      <c r="A2489" s="527"/>
      <c r="B2489" s="530"/>
      <c r="C2489" s="110">
        <v>17</v>
      </c>
      <c r="D2489" s="66"/>
      <c r="E2489" s="12"/>
      <c r="F2489" s="12"/>
      <c r="G2489" s="12"/>
      <c r="H2489" s="12"/>
      <c r="I2489" s="12"/>
      <c r="J2489" s="12"/>
      <c r="K2489" s="12"/>
      <c r="L2489" s="12"/>
      <c r="M2489" s="12"/>
      <c r="N2489" s="12"/>
      <c r="O2489" s="12"/>
      <c r="P2489" s="55">
        <f t="shared" si="115"/>
        <v>0</v>
      </c>
    </row>
    <row r="2490" spans="1:16" x14ac:dyDescent="0.25">
      <c r="A2490" s="527"/>
      <c r="B2490" s="530"/>
      <c r="C2490" s="110">
        <v>25</v>
      </c>
      <c r="D2490" s="66"/>
      <c r="E2490" s="12"/>
      <c r="F2490" s="12"/>
      <c r="G2490" s="12"/>
      <c r="H2490" s="12"/>
      <c r="I2490" s="12"/>
      <c r="J2490" s="12"/>
      <c r="K2490" s="12"/>
      <c r="L2490" s="12"/>
      <c r="M2490" s="12"/>
      <c r="N2490" s="12"/>
      <c r="O2490" s="12"/>
      <c r="P2490" s="55">
        <f t="shared" si="115"/>
        <v>0</v>
      </c>
    </row>
    <row r="2491" spans="1:16" x14ac:dyDescent="0.25">
      <c r="A2491" s="527"/>
      <c r="B2491" s="530"/>
      <c r="C2491" s="110">
        <v>26</v>
      </c>
      <c r="D2491" s="66"/>
      <c r="E2491" s="12"/>
      <c r="F2491" s="12"/>
      <c r="G2491" s="12"/>
      <c r="H2491" s="12"/>
      <c r="I2491" s="12"/>
      <c r="J2491" s="12"/>
      <c r="K2491" s="12"/>
      <c r="L2491" s="12"/>
      <c r="M2491" s="12"/>
      <c r="N2491" s="12"/>
      <c r="O2491" s="12"/>
      <c r="P2491" s="55">
        <f t="shared" si="115"/>
        <v>0</v>
      </c>
    </row>
    <row r="2492" spans="1:16" x14ac:dyDescent="0.25">
      <c r="A2492" s="528"/>
      <c r="B2492" s="531"/>
      <c r="C2492" s="110">
        <v>27</v>
      </c>
      <c r="D2492" s="66"/>
      <c r="E2492" s="12"/>
      <c r="F2492" s="12"/>
      <c r="G2492" s="12"/>
      <c r="H2492" s="12"/>
      <c r="I2492" s="12"/>
      <c r="J2492" s="12"/>
      <c r="K2492" s="12"/>
      <c r="L2492" s="12"/>
      <c r="M2492" s="12"/>
      <c r="N2492" s="12"/>
      <c r="O2492" s="12"/>
      <c r="P2492" s="55">
        <f t="shared" si="115"/>
        <v>0</v>
      </c>
    </row>
    <row r="2493" spans="1:16" x14ac:dyDescent="0.25">
      <c r="A2493" s="526">
        <v>626</v>
      </c>
      <c r="B2493" s="529" t="s">
        <v>2484</v>
      </c>
      <c r="C2493" s="110">
        <v>11</v>
      </c>
      <c r="D2493" s="66"/>
      <c r="E2493" s="12"/>
      <c r="F2493" s="12"/>
      <c r="G2493" s="12"/>
      <c r="H2493" s="12"/>
      <c r="I2493" s="12"/>
      <c r="J2493" s="12"/>
      <c r="K2493" s="12"/>
      <c r="L2493" s="12"/>
      <c r="M2493" s="12"/>
      <c r="N2493" s="12"/>
      <c r="O2493" s="12"/>
      <c r="P2493" s="55">
        <f t="shared" si="115"/>
        <v>0</v>
      </c>
    </row>
    <row r="2494" spans="1:16" x14ac:dyDescent="0.25">
      <c r="A2494" s="527"/>
      <c r="B2494" s="530"/>
      <c r="C2494" s="110">
        <v>12</v>
      </c>
      <c r="D2494" s="66"/>
      <c r="E2494" s="12"/>
      <c r="F2494" s="12"/>
      <c r="G2494" s="12"/>
      <c r="H2494" s="12"/>
      <c r="I2494" s="12"/>
      <c r="J2494" s="12"/>
      <c r="K2494" s="12"/>
      <c r="L2494" s="12"/>
      <c r="M2494" s="12"/>
      <c r="N2494" s="12"/>
      <c r="O2494" s="12"/>
      <c r="P2494" s="55">
        <f t="shared" si="115"/>
        <v>0</v>
      </c>
    </row>
    <row r="2495" spans="1:16" x14ac:dyDescent="0.25">
      <c r="A2495" s="527"/>
      <c r="B2495" s="530"/>
      <c r="C2495" s="110">
        <v>13</v>
      </c>
      <c r="D2495" s="66"/>
      <c r="E2495" s="12"/>
      <c r="F2495" s="12"/>
      <c r="G2495" s="12"/>
      <c r="H2495" s="12"/>
      <c r="I2495" s="12"/>
      <c r="J2495" s="12"/>
      <c r="K2495" s="12"/>
      <c r="L2495" s="12"/>
      <c r="M2495" s="12"/>
      <c r="N2495" s="12"/>
      <c r="O2495" s="12"/>
      <c r="P2495" s="55">
        <f t="shared" si="115"/>
        <v>0</v>
      </c>
    </row>
    <row r="2496" spans="1:16" x14ac:dyDescent="0.25">
      <c r="A2496" s="527"/>
      <c r="B2496" s="530"/>
      <c r="C2496" s="110">
        <v>14</v>
      </c>
      <c r="D2496" s="66"/>
      <c r="E2496" s="12"/>
      <c r="F2496" s="12"/>
      <c r="G2496" s="12"/>
      <c r="H2496" s="12"/>
      <c r="I2496" s="12"/>
      <c r="J2496" s="12"/>
      <c r="K2496" s="12"/>
      <c r="L2496" s="12"/>
      <c r="M2496" s="12"/>
      <c r="N2496" s="12"/>
      <c r="O2496" s="12"/>
      <c r="P2496" s="55">
        <f t="shared" si="115"/>
        <v>0</v>
      </c>
    </row>
    <row r="2497" spans="1:16" x14ac:dyDescent="0.25">
      <c r="A2497" s="527"/>
      <c r="B2497" s="530"/>
      <c r="C2497" s="110">
        <v>15</v>
      </c>
      <c r="D2497" s="66"/>
      <c r="E2497" s="12"/>
      <c r="F2497" s="12"/>
      <c r="G2497" s="12"/>
      <c r="H2497" s="12"/>
      <c r="I2497" s="12"/>
      <c r="J2497" s="12"/>
      <c r="K2497" s="12"/>
      <c r="L2497" s="12"/>
      <c r="M2497" s="12"/>
      <c r="N2497" s="12"/>
      <c r="O2497" s="12"/>
      <c r="P2497" s="55">
        <f t="shared" si="115"/>
        <v>0</v>
      </c>
    </row>
    <row r="2498" spans="1:16" x14ac:dyDescent="0.25">
      <c r="A2498" s="527"/>
      <c r="B2498" s="530"/>
      <c r="C2498" s="110">
        <v>16</v>
      </c>
      <c r="D2498" s="66"/>
      <c r="E2498" s="12"/>
      <c r="F2498" s="12"/>
      <c r="G2498" s="12"/>
      <c r="H2498" s="12"/>
      <c r="I2498" s="12"/>
      <c r="J2498" s="12"/>
      <c r="K2498" s="12"/>
      <c r="L2498" s="12"/>
      <c r="M2498" s="12"/>
      <c r="N2498" s="12"/>
      <c r="O2498" s="12"/>
      <c r="P2498" s="55">
        <f t="shared" si="115"/>
        <v>0</v>
      </c>
    </row>
    <row r="2499" spans="1:16" x14ac:dyDescent="0.25">
      <c r="A2499" s="527"/>
      <c r="B2499" s="530"/>
      <c r="C2499" s="110">
        <v>17</v>
      </c>
      <c r="D2499" s="66"/>
      <c r="E2499" s="12"/>
      <c r="F2499" s="12"/>
      <c r="G2499" s="12"/>
      <c r="H2499" s="12"/>
      <c r="I2499" s="12"/>
      <c r="J2499" s="12"/>
      <c r="K2499" s="12"/>
      <c r="L2499" s="12"/>
      <c r="M2499" s="12"/>
      <c r="N2499" s="12"/>
      <c r="O2499" s="12"/>
      <c r="P2499" s="55">
        <f t="shared" si="115"/>
        <v>0</v>
      </c>
    </row>
    <row r="2500" spans="1:16" x14ac:dyDescent="0.25">
      <c r="A2500" s="527"/>
      <c r="B2500" s="530"/>
      <c r="C2500" s="110">
        <v>25</v>
      </c>
      <c r="D2500" s="66"/>
      <c r="E2500" s="12"/>
      <c r="F2500" s="12"/>
      <c r="G2500" s="12"/>
      <c r="H2500" s="12"/>
      <c r="I2500" s="12"/>
      <c r="J2500" s="12"/>
      <c r="K2500" s="12"/>
      <c r="L2500" s="12"/>
      <c r="M2500" s="12"/>
      <c r="N2500" s="12"/>
      <c r="O2500" s="12"/>
      <c r="P2500" s="55">
        <f t="shared" si="115"/>
        <v>0</v>
      </c>
    </row>
    <row r="2501" spans="1:16" x14ac:dyDescent="0.25">
      <c r="A2501" s="527"/>
      <c r="B2501" s="530"/>
      <c r="C2501" s="110">
        <v>26</v>
      </c>
      <c r="D2501" s="66"/>
      <c r="E2501" s="12"/>
      <c r="F2501" s="12"/>
      <c r="G2501" s="12"/>
      <c r="H2501" s="12"/>
      <c r="I2501" s="12"/>
      <c r="J2501" s="12"/>
      <c r="K2501" s="12"/>
      <c r="L2501" s="12"/>
      <c r="M2501" s="12"/>
      <c r="N2501" s="12"/>
      <c r="O2501" s="12"/>
      <c r="P2501" s="55">
        <f t="shared" si="115"/>
        <v>0</v>
      </c>
    </row>
    <row r="2502" spans="1:16" x14ac:dyDescent="0.25">
      <c r="A2502" s="528"/>
      <c r="B2502" s="531"/>
      <c r="C2502" s="110">
        <v>27</v>
      </c>
      <c r="D2502" s="66"/>
      <c r="E2502" s="12"/>
      <c r="F2502" s="12"/>
      <c r="G2502" s="12"/>
      <c r="H2502" s="12"/>
      <c r="I2502" s="12"/>
      <c r="J2502" s="12"/>
      <c r="K2502" s="12"/>
      <c r="L2502" s="12"/>
      <c r="M2502" s="12"/>
      <c r="N2502" s="12"/>
      <c r="O2502" s="12"/>
      <c r="P2502" s="55">
        <f t="shared" si="115"/>
        <v>0</v>
      </c>
    </row>
    <row r="2503" spans="1:16" x14ac:dyDescent="0.25">
      <c r="A2503" s="526">
        <v>627</v>
      </c>
      <c r="B2503" s="529" t="s">
        <v>2485</v>
      </c>
      <c r="C2503" s="110">
        <v>11</v>
      </c>
      <c r="D2503" s="66"/>
      <c r="E2503" s="12"/>
      <c r="F2503" s="12"/>
      <c r="G2503" s="12"/>
      <c r="H2503" s="12"/>
      <c r="I2503" s="12"/>
      <c r="J2503" s="12"/>
      <c r="K2503" s="12"/>
      <c r="L2503" s="12"/>
      <c r="M2503" s="12"/>
      <c r="N2503" s="12"/>
      <c r="O2503" s="12"/>
      <c r="P2503" s="55">
        <f t="shared" si="115"/>
        <v>0</v>
      </c>
    </row>
    <row r="2504" spans="1:16" x14ac:dyDescent="0.25">
      <c r="A2504" s="527"/>
      <c r="B2504" s="530"/>
      <c r="C2504" s="110">
        <v>12</v>
      </c>
      <c r="D2504" s="66"/>
      <c r="E2504" s="12"/>
      <c r="F2504" s="12"/>
      <c r="G2504" s="12"/>
      <c r="H2504" s="12"/>
      <c r="I2504" s="12"/>
      <c r="J2504" s="12"/>
      <c r="K2504" s="12"/>
      <c r="L2504" s="12"/>
      <c r="M2504" s="12"/>
      <c r="N2504" s="12"/>
      <c r="O2504" s="12"/>
      <c r="P2504" s="55">
        <f t="shared" si="115"/>
        <v>0</v>
      </c>
    </row>
    <row r="2505" spans="1:16" x14ac:dyDescent="0.25">
      <c r="A2505" s="527"/>
      <c r="B2505" s="530"/>
      <c r="C2505" s="110">
        <v>13</v>
      </c>
      <c r="D2505" s="66"/>
      <c r="E2505" s="12"/>
      <c r="F2505" s="12"/>
      <c r="G2505" s="12"/>
      <c r="H2505" s="12"/>
      <c r="I2505" s="12"/>
      <c r="J2505" s="12"/>
      <c r="K2505" s="12"/>
      <c r="L2505" s="12"/>
      <c r="M2505" s="12"/>
      <c r="N2505" s="12"/>
      <c r="O2505" s="12"/>
      <c r="P2505" s="55">
        <f t="shared" si="115"/>
        <v>0</v>
      </c>
    </row>
    <row r="2506" spans="1:16" x14ac:dyDescent="0.25">
      <c r="A2506" s="527"/>
      <c r="B2506" s="530"/>
      <c r="C2506" s="110">
        <v>14</v>
      </c>
      <c r="D2506" s="66"/>
      <c r="E2506" s="12"/>
      <c r="F2506" s="12"/>
      <c r="G2506" s="12"/>
      <c r="H2506" s="12"/>
      <c r="I2506" s="12"/>
      <c r="J2506" s="12"/>
      <c r="K2506" s="12"/>
      <c r="L2506" s="12"/>
      <c r="M2506" s="12"/>
      <c r="N2506" s="12"/>
      <c r="O2506" s="12"/>
      <c r="P2506" s="55">
        <f t="shared" si="115"/>
        <v>0</v>
      </c>
    </row>
    <row r="2507" spans="1:16" x14ac:dyDescent="0.25">
      <c r="A2507" s="527"/>
      <c r="B2507" s="530"/>
      <c r="C2507" s="110">
        <v>15</v>
      </c>
      <c r="D2507" s="66"/>
      <c r="E2507" s="12"/>
      <c r="F2507" s="12"/>
      <c r="G2507" s="12"/>
      <c r="H2507" s="12"/>
      <c r="I2507" s="12"/>
      <c r="J2507" s="12"/>
      <c r="K2507" s="12"/>
      <c r="L2507" s="12"/>
      <c r="M2507" s="12"/>
      <c r="N2507" s="12"/>
      <c r="O2507" s="12"/>
      <c r="P2507" s="55">
        <f t="shared" si="115"/>
        <v>0</v>
      </c>
    </row>
    <row r="2508" spans="1:16" x14ac:dyDescent="0.25">
      <c r="A2508" s="527"/>
      <c r="B2508" s="530"/>
      <c r="C2508" s="110">
        <v>16</v>
      </c>
      <c r="D2508" s="66"/>
      <c r="E2508" s="12"/>
      <c r="F2508" s="12"/>
      <c r="G2508" s="12"/>
      <c r="H2508" s="12"/>
      <c r="I2508" s="12"/>
      <c r="J2508" s="12"/>
      <c r="K2508" s="12"/>
      <c r="L2508" s="12"/>
      <c r="M2508" s="12"/>
      <c r="N2508" s="12"/>
      <c r="O2508" s="12"/>
      <c r="P2508" s="55">
        <f t="shared" si="115"/>
        <v>0</v>
      </c>
    </row>
    <row r="2509" spans="1:16" x14ac:dyDescent="0.25">
      <c r="A2509" s="527"/>
      <c r="B2509" s="530"/>
      <c r="C2509" s="110">
        <v>17</v>
      </c>
      <c r="D2509" s="66"/>
      <c r="E2509" s="12"/>
      <c r="F2509" s="12"/>
      <c r="G2509" s="12"/>
      <c r="H2509" s="12"/>
      <c r="I2509" s="12"/>
      <c r="J2509" s="12"/>
      <c r="K2509" s="12"/>
      <c r="L2509" s="12"/>
      <c r="M2509" s="12"/>
      <c r="N2509" s="12"/>
      <c r="O2509" s="12"/>
      <c r="P2509" s="55">
        <f t="shared" si="115"/>
        <v>0</v>
      </c>
    </row>
    <row r="2510" spans="1:16" x14ac:dyDescent="0.25">
      <c r="A2510" s="527"/>
      <c r="B2510" s="530"/>
      <c r="C2510" s="110">
        <v>25</v>
      </c>
      <c r="D2510" s="66"/>
      <c r="E2510" s="12"/>
      <c r="F2510" s="12"/>
      <c r="G2510" s="12"/>
      <c r="H2510" s="12"/>
      <c r="I2510" s="12"/>
      <c r="J2510" s="12"/>
      <c r="K2510" s="12"/>
      <c r="L2510" s="12"/>
      <c r="M2510" s="12"/>
      <c r="N2510" s="12"/>
      <c r="O2510" s="12"/>
      <c r="P2510" s="55">
        <f t="shared" si="115"/>
        <v>0</v>
      </c>
    </row>
    <row r="2511" spans="1:16" x14ac:dyDescent="0.25">
      <c r="A2511" s="527"/>
      <c r="B2511" s="530"/>
      <c r="C2511" s="110">
        <v>26</v>
      </c>
      <c r="D2511" s="66"/>
      <c r="E2511" s="12"/>
      <c r="F2511" s="12"/>
      <c r="G2511" s="12"/>
      <c r="H2511" s="12"/>
      <c r="I2511" s="12"/>
      <c r="J2511" s="12"/>
      <c r="K2511" s="12"/>
      <c r="L2511" s="12"/>
      <c r="M2511" s="12"/>
      <c r="N2511" s="12"/>
      <c r="O2511" s="12"/>
      <c r="P2511" s="55">
        <f t="shared" si="115"/>
        <v>0</v>
      </c>
    </row>
    <row r="2512" spans="1:16" x14ac:dyDescent="0.25">
      <c r="A2512" s="528"/>
      <c r="B2512" s="531"/>
      <c r="C2512" s="110">
        <v>27</v>
      </c>
      <c r="D2512" s="66"/>
      <c r="E2512" s="12"/>
      <c r="F2512" s="12"/>
      <c r="G2512" s="12"/>
      <c r="H2512" s="12"/>
      <c r="I2512" s="12"/>
      <c r="J2512" s="12"/>
      <c r="K2512" s="12"/>
      <c r="L2512" s="12"/>
      <c r="M2512" s="12"/>
      <c r="N2512" s="12"/>
      <c r="O2512" s="12"/>
      <c r="P2512" s="55">
        <f t="shared" si="115"/>
        <v>0</v>
      </c>
    </row>
    <row r="2513" spans="1:16" x14ac:dyDescent="0.25">
      <c r="A2513" s="526">
        <v>629</v>
      </c>
      <c r="B2513" s="529" t="s">
        <v>2490</v>
      </c>
      <c r="C2513" s="110">
        <v>11</v>
      </c>
      <c r="D2513" s="66"/>
      <c r="E2513" s="12"/>
      <c r="F2513" s="12"/>
      <c r="G2513" s="12"/>
      <c r="H2513" s="12"/>
      <c r="I2513" s="12"/>
      <c r="J2513" s="12"/>
      <c r="K2513" s="12"/>
      <c r="L2513" s="12"/>
      <c r="M2513" s="12"/>
      <c r="N2513" s="12"/>
      <c r="O2513" s="12"/>
      <c r="P2513" s="55">
        <f t="shared" si="115"/>
        <v>0</v>
      </c>
    </row>
    <row r="2514" spans="1:16" x14ac:dyDescent="0.25">
      <c r="A2514" s="527"/>
      <c r="B2514" s="530"/>
      <c r="C2514" s="110">
        <v>12</v>
      </c>
      <c r="D2514" s="66"/>
      <c r="E2514" s="12"/>
      <c r="F2514" s="12"/>
      <c r="G2514" s="12"/>
      <c r="H2514" s="12"/>
      <c r="I2514" s="12"/>
      <c r="J2514" s="12"/>
      <c r="K2514" s="12"/>
      <c r="L2514" s="12"/>
      <c r="M2514" s="12"/>
      <c r="N2514" s="12"/>
      <c r="O2514" s="12"/>
      <c r="P2514" s="55">
        <f t="shared" si="115"/>
        <v>0</v>
      </c>
    </row>
    <row r="2515" spans="1:16" x14ac:dyDescent="0.25">
      <c r="A2515" s="527"/>
      <c r="B2515" s="530"/>
      <c r="C2515" s="110">
        <v>13</v>
      </c>
      <c r="D2515" s="66"/>
      <c r="E2515" s="12"/>
      <c r="F2515" s="12"/>
      <c r="G2515" s="12"/>
      <c r="H2515" s="12"/>
      <c r="I2515" s="12"/>
      <c r="J2515" s="12"/>
      <c r="K2515" s="12"/>
      <c r="L2515" s="12"/>
      <c r="M2515" s="12"/>
      <c r="N2515" s="12"/>
      <c r="O2515" s="12"/>
      <c r="P2515" s="55">
        <f t="shared" si="115"/>
        <v>0</v>
      </c>
    </row>
    <row r="2516" spans="1:16" x14ac:dyDescent="0.25">
      <c r="A2516" s="527"/>
      <c r="B2516" s="530"/>
      <c r="C2516" s="110">
        <v>14</v>
      </c>
      <c r="D2516" s="66"/>
      <c r="E2516" s="12"/>
      <c r="F2516" s="12"/>
      <c r="G2516" s="12"/>
      <c r="H2516" s="12"/>
      <c r="I2516" s="12"/>
      <c r="J2516" s="12"/>
      <c r="K2516" s="12"/>
      <c r="L2516" s="12"/>
      <c r="M2516" s="12"/>
      <c r="N2516" s="12"/>
      <c r="O2516" s="12"/>
      <c r="P2516" s="55">
        <f t="shared" si="115"/>
        <v>0</v>
      </c>
    </row>
    <row r="2517" spans="1:16" x14ac:dyDescent="0.25">
      <c r="A2517" s="527"/>
      <c r="B2517" s="530"/>
      <c r="C2517" s="110">
        <v>15</v>
      </c>
      <c r="D2517" s="66"/>
      <c r="E2517" s="12"/>
      <c r="F2517" s="12"/>
      <c r="G2517" s="12"/>
      <c r="H2517" s="12"/>
      <c r="I2517" s="12"/>
      <c r="J2517" s="12"/>
      <c r="K2517" s="12"/>
      <c r="L2517" s="12"/>
      <c r="M2517" s="12"/>
      <c r="N2517" s="12"/>
      <c r="O2517" s="12"/>
      <c r="P2517" s="55">
        <f t="shared" si="115"/>
        <v>0</v>
      </c>
    </row>
    <row r="2518" spans="1:16" x14ac:dyDescent="0.25">
      <c r="A2518" s="527"/>
      <c r="B2518" s="530"/>
      <c r="C2518" s="110">
        <v>16</v>
      </c>
      <c r="D2518" s="66"/>
      <c r="E2518" s="12"/>
      <c r="F2518" s="12"/>
      <c r="G2518" s="12"/>
      <c r="H2518" s="12"/>
      <c r="I2518" s="12"/>
      <c r="J2518" s="12"/>
      <c r="K2518" s="12"/>
      <c r="L2518" s="12"/>
      <c r="M2518" s="12"/>
      <c r="N2518" s="12"/>
      <c r="O2518" s="12"/>
      <c r="P2518" s="55">
        <f t="shared" si="115"/>
        <v>0</v>
      </c>
    </row>
    <row r="2519" spans="1:16" x14ac:dyDescent="0.25">
      <c r="A2519" s="527"/>
      <c r="B2519" s="530"/>
      <c r="C2519" s="110">
        <v>17</v>
      </c>
      <c r="D2519" s="66"/>
      <c r="E2519" s="12"/>
      <c r="F2519" s="12"/>
      <c r="G2519" s="12"/>
      <c r="H2519" s="12"/>
      <c r="I2519" s="12"/>
      <c r="J2519" s="12"/>
      <c r="K2519" s="12"/>
      <c r="L2519" s="12"/>
      <c r="M2519" s="12"/>
      <c r="N2519" s="12"/>
      <c r="O2519" s="12"/>
      <c r="P2519" s="55">
        <f t="shared" si="115"/>
        <v>0</v>
      </c>
    </row>
    <row r="2520" spans="1:16" x14ac:dyDescent="0.25">
      <c r="A2520" s="527"/>
      <c r="B2520" s="530"/>
      <c r="C2520" s="110">
        <v>25</v>
      </c>
      <c r="D2520" s="66"/>
      <c r="E2520" s="12"/>
      <c r="F2520" s="12"/>
      <c r="G2520" s="12"/>
      <c r="H2520" s="12"/>
      <c r="I2520" s="12"/>
      <c r="J2520" s="12"/>
      <c r="K2520" s="12"/>
      <c r="L2520" s="12"/>
      <c r="M2520" s="12"/>
      <c r="N2520" s="12"/>
      <c r="O2520" s="12"/>
      <c r="P2520" s="55">
        <f t="shared" si="115"/>
        <v>0</v>
      </c>
    </row>
    <row r="2521" spans="1:16" x14ac:dyDescent="0.25">
      <c r="A2521" s="527"/>
      <c r="B2521" s="530"/>
      <c r="C2521" s="110">
        <v>26</v>
      </c>
      <c r="D2521" s="66"/>
      <c r="E2521" s="12"/>
      <c r="F2521" s="12"/>
      <c r="G2521" s="12"/>
      <c r="H2521" s="12"/>
      <c r="I2521" s="12"/>
      <c r="J2521" s="12"/>
      <c r="K2521" s="12"/>
      <c r="L2521" s="12"/>
      <c r="M2521" s="12"/>
      <c r="N2521" s="12"/>
      <c r="O2521" s="12"/>
      <c r="P2521" s="55">
        <f t="shared" si="115"/>
        <v>0</v>
      </c>
    </row>
    <row r="2522" spans="1:16" x14ac:dyDescent="0.25">
      <c r="A2522" s="528"/>
      <c r="B2522" s="531"/>
      <c r="C2522" s="110">
        <v>27</v>
      </c>
      <c r="D2522" s="66"/>
      <c r="E2522" s="12"/>
      <c r="F2522" s="12"/>
      <c r="G2522" s="12"/>
      <c r="H2522" s="12"/>
      <c r="I2522" s="12"/>
      <c r="J2522" s="12"/>
      <c r="K2522" s="12"/>
      <c r="L2522" s="12"/>
      <c r="M2522" s="12"/>
      <c r="N2522" s="12"/>
      <c r="O2522" s="12"/>
      <c r="P2522" s="55">
        <f t="shared" si="115"/>
        <v>0</v>
      </c>
    </row>
    <row r="2523" spans="1:16" x14ac:dyDescent="0.25">
      <c r="A2523" s="74">
        <v>6300</v>
      </c>
      <c r="B2523" s="534" t="s">
        <v>2491</v>
      </c>
      <c r="C2523" s="535"/>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x14ac:dyDescent="0.25">
      <c r="A2524" s="526">
        <v>631</v>
      </c>
      <c r="B2524" s="529" t="s">
        <v>2492</v>
      </c>
      <c r="C2524" s="110">
        <v>11</v>
      </c>
      <c r="D2524" s="66"/>
      <c r="E2524" s="12"/>
      <c r="F2524" s="12"/>
      <c r="G2524" s="12"/>
      <c r="H2524" s="12"/>
      <c r="I2524" s="12"/>
      <c r="J2524" s="12"/>
      <c r="K2524" s="12"/>
      <c r="L2524" s="12"/>
      <c r="M2524" s="12"/>
      <c r="N2524" s="12"/>
      <c r="O2524" s="12"/>
      <c r="P2524" s="55">
        <f>SUM(D2524:O2524)</f>
        <v>0</v>
      </c>
    </row>
    <row r="2525" spans="1:16" x14ac:dyDescent="0.25">
      <c r="A2525" s="527"/>
      <c r="B2525" s="530"/>
      <c r="C2525" s="110">
        <v>12</v>
      </c>
      <c r="D2525" s="66"/>
      <c r="E2525" s="12"/>
      <c r="F2525" s="12"/>
      <c r="G2525" s="12"/>
      <c r="H2525" s="12"/>
      <c r="I2525" s="12"/>
      <c r="J2525" s="12"/>
      <c r="K2525" s="12"/>
      <c r="L2525" s="12"/>
      <c r="M2525" s="12"/>
      <c r="N2525" s="12"/>
      <c r="O2525" s="12"/>
      <c r="P2525" s="55">
        <f t="shared" ref="P2525:P2543" si="117">SUM(D2525:O2525)</f>
        <v>0</v>
      </c>
    </row>
    <row r="2526" spans="1:16" x14ac:dyDescent="0.25">
      <c r="A2526" s="527"/>
      <c r="B2526" s="530"/>
      <c r="C2526" s="110">
        <v>13</v>
      </c>
      <c r="D2526" s="66"/>
      <c r="E2526" s="12"/>
      <c r="F2526" s="12"/>
      <c r="G2526" s="12"/>
      <c r="H2526" s="12"/>
      <c r="I2526" s="12"/>
      <c r="J2526" s="12"/>
      <c r="K2526" s="12"/>
      <c r="L2526" s="12"/>
      <c r="M2526" s="12"/>
      <c r="N2526" s="12"/>
      <c r="O2526" s="12"/>
      <c r="P2526" s="55">
        <f t="shared" si="117"/>
        <v>0</v>
      </c>
    </row>
    <row r="2527" spans="1:16" x14ac:dyDescent="0.25">
      <c r="A2527" s="527"/>
      <c r="B2527" s="530"/>
      <c r="C2527" s="110">
        <v>14</v>
      </c>
      <c r="D2527" s="66"/>
      <c r="E2527" s="12"/>
      <c r="F2527" s="12"/>
      <c r="G2527" s="12"/>
      <c r="H2527" s="12"/>
      <c r="I2527" s="12"/>
      <c r="J2527" s="12"/>
      <c r="K2527" s="12"/>
      <c r="L2527" s="12"/>
      <c r="M2527" s="12"/>
      <c r="N2527" s="12"/>
      <c r="O2527" s="12"/>
      <c r="P2527" s="55">
        <f t="shared" si="117"/>
        <v>0</v>
      </c>
    </row>
    <row r="2528" spans="1:16" x14ac:dyDescent="0.25">
      <c r="A2528" s="527"/>
      <c r="B2528" s="530"/>
      <c r="C2528" s="110">
        <v>15</v>
      </c>
      <c r="D2528" s="66"/>
      <c r="E2528" s="12"/>
      <c r="F2528" s="12"/>
      <c r="G2528" s="12"/>
      <c r="H2528" s="12"/>
      <c r="I2528" s="12"/>
      <c r="J2528" s="12"/>
      <c r="K2528" s="12"/>
      <c r="L2528" s="12"/>
      <c r="M2528" s="12"/>
      <c r="N2528" s="12"/>
      <c r="O2528" s="12"/>
      <c r="P2528" s="55">
        <f t="shared" si="117"/>
        <v>0</v>
      </c>
    </row>
    <row r="2529" spans="1:16" x14ac:dyDescent="0.25">
      <c r="A2529" s="527"/>
      <c r="B2529" s="530"/>
      <c r="C2529" s="110">
        <v>16</v>
      </c>
      <c r="D2529" s="66"/>
      <c r="E2529" s="12"/>
      <c r="F2529" s="12"/>
      <c r="G2529" s="12"/>
      <c r="H2529" s="12"/>
      <c r="I2529" s="12"/>
      <c r="J2529" s="12"/>
      <c r="K2529" s="12"/>
      <c r="L2529" s="12"/>
      <c r="M2529" s="12"/>
      <c r="N2529" s="12"/>
      <c r="O2529" s="12"/>
      <c r="P2529" s="55">
        <f t="shared" si="117"/>
        <v>0</v>
      </c>
    </row>
    <row r="2530" spans="1:16" x14ac:dyDescent="0.25">
      <c r="A2530" s="527"/>
      <c r="B2530" s="530"/>
      <c r="C2530" s="110">
        <v>17</v>
      </c>
      <c r="D2530" s="66"/>
      <c r="E2530" s="12"/>
      <c r="F2530" s="12"/>
      <c r="G2530" s="12"/>
      <c r="H2530" s="12"/>
      <c r="I2530" s="12"/>
      <c r="J2530" s="12"/>
      <c r="K2530" s="12"/>
      <c r="L2530" s="12"/>
      <c r="M2530" s="12"/>
      <c r="N2530" s="12"/>
      <c r="O2530" s="12"/>
      <c r="P2530" s="55">
        <f t="shared" si="117"/>
        <v>0</v>
      </c>
    </row>
    <row r="2531" spans="1:16" x14ac:dyDescent="0.25">
      <c r="A2531" s="527"/>
      <c r="B2531" s="530"/>
      <c r="C2531" s="110">
        <v>25</v>
      </c>
      <c r="D2531" s="66"/>
      <c r="E2531" s="12"/>
      <c r="F2531" s="12"/>
      <c r="G2531" s="12"/>
      <c r="H2531" s="12"/>
      <c r="I2531" s="12"/>
      <c r="J2531" s="12"/>
      <c r="K2531" s="12"/>
      <c r="L2531" s="12"/>
      <c r="M2531" s="12"/>
      <c r="N2531" s="12"/>
      <c r="O2531" s="12"/>
      <c r="P2531" s="55">
        <f t="shared" si="117"/>
        <v>0</v>
      </c>
    </row>
    <row r="2532" spans="1:16" x14ac:dyDescent="0.25">
      <c r="A2532" s="527"/>
      <c r="B2532" s="530"/>
      <c r="C2532" s="110">
        <v>26</v>
      </c>
      <c r="D2532" s="66"/>
      <c r="E2532" s="12"/>
      <c r="F2532" s="12"/>
      <c r="G2532" s="12"/>
      <c r="H2532" s="12"/>
      <c r="I2532" s="12"/>
      <c r="J2532" s="12"/>
      <c r="K2532" s="12"/>
      <c r="L2532" s="12"/>
      <c r="M2532" s="12"/>
      <c r="N2532" s="12"/>
      <c r="O2532" s="12"/>
      <c r="P2532" s="55">
        <f t="shared" si="117"/>
        <v>0</v>
      </c>
    </row>
    <row r="2533" spans="1:16" x14ac:dyDescent="0.25">
      <c r="A2533" s="528"/>
      <c r="B2533" s="531"/>
      <c r="C2533" s="110">
        <v>27</v>
      </c>
      <c r="D2533" s="66"/>
      <c r="E2533" s="12"/>
      <c r="F2533" s="12"/>
      <c r="G2533" s="12"/>
      <c r="H2533" s="12"/>
      <c r="I2533" s="12"/>
      <c r="J2533" s="12"/>
      <c r="K2533" s="12"/>
      <c r="L2533" s="12"/>
      <c r="M2533" s="12"/>
      <c r="N2533" s="12"/>
      <c r="O2533" s="12"/>
      <c r="P2533" s="55">
        <f t="shared" si="117"/>
        <v>0</v>
      </c>
    </row>
    <row r="2534" spans="1:16" x14ac:dyDescent="0.25">
      <c r="A2534" s="526">
        <v>632</v>
      </c>
      <c r="B2534" s="529" t="s">
        <v>2493</v>
      </c>
      <c r="C2534" s="110">
        <v>11</v>
      </c>
      <c r="D2534" s="66"/>
      <c r="E2534" s="12"/>
      <c r="F2534" s="12"/>
      <c r="G2534" s="12"/>
      <c r="H2534" s="12"/>
      <c r="I2534" s="12"/>
      <c r="J2534" s="12"/>
      <c r="K2534" s="12"/>
      <c r="L2534" s="12"/>
      <c r="M2534" s="12"/>
      <c r="N2534" s="12"/>
      <c r="O2534" s="12"/>
      <c r="P2534" s="55">
        <f t="shared" si="117"/>
        <v>0</v>
      </c>
    </row>
    <row r="2535" spans="1:16" x14ac:dyDescent="0.25">
      <c r="A2535" s="527"/>
      <c r="B2535" s="530"/>
      <c r="C2535" s="110">
        <v>12</v>
      </c>
      <c r="D2535" s="66"/>
      <c r="E2535" s="12"/>
      <c r="F2535" s="12"/>
      <c r="G2535" s="12"/>
      <c r="H2535" s="12"/>
      <c r="I2535" s="12"/>
      <c r="J2535" s="12"/>
      <c r="K2535" s="12"/>
      <c r="L2535" s="12"/>
      <c r="M2535" s="12"/>
      <c r="N2535" s="12"/>
      <c r="O2535" s="12"/>
      <c r="P2535" s="55">
        <f t="shared" si="117"/>
        <v>0</v>
      </c>
    </row>
    <row r="2536" spans="1:16" x14ac:dyDescent="0.25">
      <c r="A2536" s="527"/>
      <c r="B2536" s="530"/>
      <c r="C2536" s="110">
        <v>13</v>
      </c>
      <c r="D2536" s="66"/>
      <c r="E2536" s="12"/>
      <c r="F2536" s="12"/>
      <c r="G2536" s="12"/>
      <c r="H2536" s="12"/>
      <c r="I2536" s="12"/>
      <c r="J2536" s="12"/>
      <c r="K2536" s="12"/>
      <c r="L2536" s="12"/>
      <c r="M2536" s="12"/>
      <c r="N2536" s="12"/>
      <c r="O2536" s="12"/>
      <c r="P2536" s="55">
        <f t="shared" si="117"/>
        <v>0</v>
      </c>
    </row>
    <row r="2537" spans="1:16" x14ac:dyDescent="0.25">
      <c r="A2537" s="527"/>
      <c r="B2537" s="530"/>
      <c r="C2537" s="110">
        <v>14</v>
      </c>
      <c r="D2537" s="66"/>
      <c r="E2537" s="12"/>
      <c r="F2537" s="12"/>
      <c r="G2537" s="12"/>
      <c r="H2537" s="12"/>
      <c r="I2537" s="12"/>
      <c r="J2537" s="12"/>
      <c r="K2537" s="12"/>
      <c r="L2537" s="12"/>
      <c r="M2537" s="12"/>
      <c r="N2537" s="12"/>
      <c r="O2537" s="12"/>
      <c r="P2537" s="55">
        <f t="shared" si="117"/>
        <v>0</v>
      </c>
    </row>
    <row r="2538" spans="1:16" x14ac:dyDescent="0.25">
      <c r="A2538" s="527"/>
      <c r="B2538" s="530"/>
      <c r="C2538" s="110">
        <v>15</v>
      </c>
      <c r="D2538" s="66"/>
      <c r="E2538" s="12"/>
      <c r="F2538" s="12"/>
      <c r="G2538" s="12"/>
      <c r="H2538" s="12"/>
      <c r="I2538" s="12"/>
      <c r="J2538" s="12"/>
      <c r="K2538" s="12"/>
      <c r="L2538" s="12"/>
      <c r="M2538" s="12"/>
      <c r="N2538" s="12"/>
      <c r="O2538" s="12"/>
      <c r="P2538" s="55">
        <f t="shared" si="117"/>
        <v>0</v>
      </c>
    </row>
    <row r="2539" spans="1:16" x14ac:dyDescent="0.25">
      <c r="A2539" s="527"/>
      <c r="B2539" s="530"/>
      <c r="C2539" s="110">
        <v>16</v>
      </c>
      <c r="D2539" s="66"/>
      <c r="E2539" s="12"/>
      <c r="F2539" s="12"/>
      <c r="G2539" s="12"/>
      <c r="H2539" s="12"/>
      <c r="I2539" s="12"/>
      <c r="J2539" s="12"/>
      <c r="K2539" s="12"/>
      <c r="L2539" s="12"/>
      <c r="M2539" s="12"/>
      <c r="N2539" s="12"/>
      <c r="O2539" s="12"/>
      <c r="P2539" s="55">
        <f t="shared" si="117"/>
        <v>0</v>
      </c>
    </row>
    <row r="2540" spans="1:16" x14ac:dyDescent="0.25">
      <c r="A2540" s="527"/>
      <c r="B2540" s="530"/>
      <c r="C2540" s="110">
        <v>17</v>
      </c>
      <c r="D2540" s="66"/>
      <c r="E2540" s="12"/>
      <c r="F2540" s="12"/>
      <c r="G2540" s="12"/>
      <c r="H2540" s="12"/>
      <c r="I2540" s="12"/>
      <c r="J2540" s="12"/>
      <c r="K2540" s="12"/>
      <c r="L2540" s="12"/>
      <c r="M2540" s="12"/>
      <c r="N2540" s="12"/>
      <c r="O2540" s="12"/>
      <c r="P2540" s="55">
        <f t="shared" si="117"/>
        <v>0</v>
      </c>
    </row>
    <row r="2541" spans="1:16" x14ac:dyDescent="0.25">
      <c r="A2541" s="527"/>
      <c r="B2541" s="530"/>
      <c r="C2541" s="110">
        <v>25</v>
      </c>
      <c r="D2541" s="66"/>
      <c r="E2541" s="12"/>
      <c r="F2541" s="12"/>
      <c r="G2541" s="12"/>
      <c r="H2541" s="12"/>
      <c r="I2541" s="12"/>
      <c r="J2541" s="12"/>
      <c r="K2541" s="12"/>
      <c r="L2541" s="12"/>
      <c r="M2541" s="12"/>
      <c r="N2541" s="12"/>
      <c r="O2541" s="12"/>
      <c r="P2541" s="55">
        <f t="shared" si="117"/>
        <v>0</v>
      </c>
    </row>
    <row r="2542" spans="1:16" x14ac:dyDescent="0.25">
      <c r="A2542" s="527"/>
      <c r="B2542" s="530"/>
      <c r="C2542" s="110">
        <v>26</v>
      </c>
      <c r="D2542" s="66"/>
      <c r="E2542" s="12"/>
      <c r="F2542" s="12"/>
      <c r="G2542" s="12"/>
      <c r="H2542" s="12"/>
      <c r="I2542" s="12"/>
      <c r="J2542" s="12"/>
      <c r="K2542" s="12"/>
      <c r="L2542" s="12"/>
      <c r="M2542" s="12"/>
      <c r="N2542" s="12"/>
      <c r="O2542" s="12"/>
      <c r="P2542" s="55">
        <f t="shared" si="117"/>
        <v>0</v>
      </c>
    </row>
    <row r="2543" spans="1:16" x14ac:dyDescent="0.25">
      <c r="A2543" s="528"/>
      <c r="B2543" s="531"/>
      <c r="C2543" s="110">
        <v>27</v>
      </c>
      <c r="D2543" s="66"/>
      <c r="E2543" s="12"/>
      <c r="F2543" s="12"/>
      <c r="G2543" s="12"/>
      <c r="H2543" s="12"/>
      <c r="I2543" s="12"/>
      <c r="J2543" s="12"/>
      <c r="K2543" s="12"/>
      <c r="L2543" s="12"/>
      <c r="M2543" s="12"/>
      <c r="N2543" s="12"/>
      <c r="O2543" s="12"/>
      <c r="P2543" s="55">
        <f t="shared" si="117"/>
        <v>0</v>
      </c>
    </row>
    <row r="2544" spans="1:16" x14ac:dyDescent="0.25">
      <c r="A2544" s="75">
        <v>7000</v>
      </c>
      <c r="B2544" s="544" t="s">
        <v>2494</v>
      </c>
      <c r="C2544" s="545"/>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x14ac:dyDescent="0.25">
      <c r="A2545" s="74">
        <v>7100</v>
      </c>
      <c r="B2545" s="534" t="s">
        <v>2495</v>
      </c>
      <c r="C2545" s="535"/>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x14ac:dyDescent="0.25">
      <c r="A2546" s="526">
        <v>711</v>
      </c>
      <c r="B2546" s="529" t="s">
        <v>2496</v>
      </c>
      <c r="C2546" s="110">
        <v>11</v>
      </c>
      <c r="D2546" s="12"/>
      <c r="E2546" s="12"/>
      <c r="F2546" s="12"/>
      <c r="G2546" s="12"/>
      <c r="H2546" s="12"/>
      <c r="I2546" s="12"/>
      <c r="J2546" s="12"/>
      <c r="K2546" s="12"/>
      <c r="L2546" s="12"/>
      <c r="M2546" s="12"/>
      <c r="N2546" s="12"/>
      <c r="O2546" s="12"/>
      <c r="P2546" s="55">
        <f>SUM(D2546:O2546)</f>
        <v>0</v>
      </c>
    </row>
    <row r="2547" spans="1:16" x14ac:dyDescent="0.25">
      <c r="A2547" s="527"/>
      <c r="B2547" s="530"/>
      <c r="C2547" s="110">
        <v>12</v>
      </c>
      <c r="D2547" s="66"/>
      <c r="E2547" s="12"/>
      <c r="F2547" s="12"/>
      <c r="G2547" s="12"/>
      <c r="H2547" s="12"/>
      <c r="I2547" s="12"/>
      <c r="J2547" s="12"/>
      <c r="K2547" s="12"/>
      <c r="L2547" s="12"/>
      <c r="M2547" s="12"/>
      <c r="N2547" s="12"/>
      <c r="O2547" s="12"/>
      <c r="P2547" s="55">
        <f t="shared" ref="P2547:P2555" si="120">SUM(D2547:O2547)</f>
        <v>0</v>
      </c>
    </row>
    <row r="2548" spans="1:16" x14ac:dyDescent="0.25">
      <c r="A2548" s="527"/>
      <c r="B2548" s="530"/>
      <c r="C2548" s="110">
        <v>13</v>
      </c>
      <c r="D2548" s="66"/>
      <c r="E2548" s="12"/>
      <c r="F2548" s="12"/>
      <c r="G2548" s="12"/>
      <c r="H2548" s="12"/>
      <c r="I2548" s="12"/>
      <c r="J2548" s="12"/>
      <c r="K2548" s="12"/>
      <c r="L2548" s="12"/>
      <c r="M2548" s="12"/>
      <c r="N2548" s="12"/>
      <c r="O2548" s="12"/>
      <c r="P2548" s="55">
        <f t="shared" si="120"/>
        <v>0</v>
      </c>
    </row>
    <row r="2549" spans="1:16" x14ac:dyDescent="0.25">
      <c r="A2549" s="527"/>
      <c r="B2549" s="530"/>
      <c r="C2549" s="110">
        <v>14</v>
      </c>
      <c r="D2549" s="66"/>
      <c r="E2549" s="12"/>
      <c r="F2549" s="12"/>
      <c r="G2549" s="12"/>
      <c r="H2549" s="12"/>
      <c r="I2549" s="12"/>
      <c r="J2549" s="12"/>
      <c r="K2549" s="12"/>
      <c r="L2549" s="12"/>
      <c r="M2549" s="12"/>
      <c r="N2549" s="12"/>
      <c r="O2549" s="12"/>
      <c r="P2549" s="55">
        <f t="shared" si="120"/>
        <v>0</v>
      </c>
    </row>
    <row r="2550" spans="1:16" x14ac:dyDescent="0.25">
      <c r="A2550" s="527"/>
      <c r="B2550" s="530"/>
      <c r="C2550" s="110">
        <v>15</v>
      </c>
      <c r="D2550" s="66"/>
      <c r="E2550" s="12"/>
      <c r="F2550" s="12"/>
      <c r="G2550" s="12"/>
      <c r="H2550" s="12"/>
      <c r="I2550" s="12"/>
      <c r="J2550" s="12"/>
      <c r="K2550" s="12"/>
      <c r="L2550" s="12"/>
      <c r="M2550" s="12"/>
      <c r="N2550" s="12"/>
      <c r="O2550" s="12"/>
      <c r="P2550" s="55">
        <f t="shared" si="120"/>
        <v>0</v>
      </c>
    </row>
    <row r="2551" spans="1:16" x14ac:dyDescent="0.25">
      <c r="A2551" s="527"/>
      <c r="B2551" s="530"/>
      <c r="C2551" s="110">
        <v>16</v>
      </c>
      <c r="D2551" s="66"/>
      <c r="E2551" s="12"/>
      <c r="F2551" s="12"/>
      <c r="G2551" s="12"/>
      <c r="H2551" s="12"/>
      <c r="I2551" s="12"/>
      <c r="J2551" s="12"/>
      <c r="K2551" s="12"/>
      <c r="L2551" s="12"/>
      <c r="M2551" s="12"/>
      <c r="N2551" s="12"/>
      <c r="O2551" s="12"/>
      <c r="P2551" s="55">
        <f t="shared" si="120"/>
        <v>0</v>
      </c>
    </row>
    <row r="2552" spans="1:16" x14ac:dyDescent="0.25">
      <c r="A2552" s="527"/>
      <c r="B2552" s="530"/>
      <c r="C2552" s="110">
        <v>17</v>
      </c>
      <c r="D2552" s="66"/>
      <c r="E2552" s="12"/>
      <c r="F2552" s="12"/>
      <c r="G2552" s="12"/>
      <c r="H2552" s="12"/>
      <c r="I2552" s="12"/>
      <c r="J2552" s="12"/>
      <c r="K2552" s="12"/>
      <c r="L2552" s="12"/>
      <c r="M2552" s="12"/>
      <c r="N2552" s="12"/>
      <c r="O2552" s="12"/>
      <c r="P2552" s="55">
        <f t="shared" si="120"/>
        <v>0</v>
      </c>
    </row>
    <row r="2553" spans="1:16" x14ac:dyDescent="0.25">
      <c r="A2553" s="527"/>
      <c r="B2553" s="530"/>
      <c r="C2553" s="110">
        <v>25</v>
      </c>
      <c r="D2553" s="66"/>
      <c r="E2553" s="12"/>
      <c r="F2553" s="12"/>
      <c r="G2553" s="12"/>
      <c r="H2553" s="12"/>
      <c r="I2553" s="12"/>
      <c r="J2553" s="12"/>
      <c r="K2553" s="12"/>
      <c r="L2553" s="12"/>
      <c r="M2553" s="12"/>
      <c r="N2553" s="12"/>
      <c r="O2553" s="12"/>
      <c r="P2553" s="55">
        <f t="shared" si="120"/>
        <v>0</v>
      </c>
    </row>
    <row r="2554" spans="1:16" x14ac:dyDescent="0.25">
      <c r="A2554" s="527"/>
      <c r="B2554" s="530"/>
      <c r="C2554" s="110">
        <v>26</v>
      </c>
      <c r="D2554" s="66"/>
      <c r="E2554" s="12"/>
      <c r="F2554" s="12"/>
      <c r="G2554" s="12"/>
      <c r="H2554" s="12"/>
      <c r="I2554" s="12"/>
      <c r="J2554" s="12"/>
      <c r="K2554" s="12"/>
      <c r="L2554" s="12"/>
      <c r="M2554" s="12"/>
      <c r="N2554" s="12"/>
      <c r="O2554" s="12"/>
      <c r="P2554" s="55">
        <f t="shared" si="120"/>
        <v>0</v>
      </c>
    </row>
    <row r="2555" spans="1:16" x14ac:dyDescent="0.25">
      <c r="A2555" s="528"/>
      <c r="B2555" s="531"/>
      <c r="C2555" s="110">
        <v>27</v>
      </c>
      <c r="D2555" s="66"/>
      <c r="E2555" s="12"/>
      <c r="F2555" s="12"/>
      <c r="G2555" s="12"/>
      <c r="H2555" s="12"/>
      <c r="I2555" s="12"/>
      <c r="J2555" s="12"/>
      <c r="K2555" s="12"/>
      <c r="L2555" s="12"/>
      <c r="M2555" s="12"/>
      <c r="N2555" s="12"/>
      <c r="O2555" s="12"/>
      <c r="P2555" s="55">
        <f t="shared" si="120"/>
        <v>0</v>
      </c>
    </row>
    <row r="2556" spans="1:16" ht="30" x14ac:dyDescent="0.25">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25">
      <c r="A2557" s="74">
        <v>7200</v>
      </c>
      <c r="B2557" s="534" t="s">
        <v>2498</v>
      </c>
      <c r="C2557" s="535"/>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x14ac:dyDescent="0.25">
      <c r="A2558" s="526">
        <v>721</v>
      </c>
      <c r="B2558" s="529" t="s">
        <v>2499</v>
      </c>
      <c r="C2558" s="110">
        <v>11</v>
      </c>
      <c r="D2558" s="66"/>
      <c r="E2558" s="12"/>
      <c r="F2558" s="12"/>
      <c r="G2558" s="12"/>
      <c r="H2558" s="12"/>
      <c r="I2558" s="12"/>
      <c r="J2558" s="12"/>
      <c r="K2558" s="12"/>
      <c r="L2558" s="12"/>
      <c r="M2558" s="12"/>
      <c r="N2558" s="12"/>
      <c r="O2558" s="12"/>
      <c r="P2558" s="55">
        <f t="shared" ref="P2558:P2629" si="122">SUM(D2558:O2558)</f>
        <v>0</v>
      </c>
    </row>
    <row r="2559" spans="1:16" x14ac:dyDescent="0.25">
      <c r="A2559" s="527"/>
      <c r="B2559" s="530"/>
      <c r="C2559" s="110">
        <v>12</v>
      </c>
      <c r="D2559" s="66"/>
      <c r="E2559" s="12"/>
      <c r="F2559" s="12"/>
      <c r="G2559" s="12"/>
      <c r="H2559" s="12"/>
      <c r="I2559" s="12"/>
      <c r="J2559" s="12"/>
      <c r="K2559" s="12"/>
      <c r="L2559" s="12"/>
      <c r="M2559" s="12"/>
      <c r="N2559" s="12"/>
      <c r="O2559" s="12"/>
      <c r="P2559" s="55">
        <f t="shared" si="122"/>
        <v>0</v>
      </c>
    </row>
    <row r="2560" spans="1:16" x14ac:dyDescent="0.25">
      <c r="A2560" s="527"/>
      <c r="B2560" s="530"/>
      <c r="C2560" s="110">
        <v>13</v>
      </c>
      <c r="D2560" s="66"/>
      <c r="E2560" s="12"/>
      <c r="F2560" s="12"/>
      <c r="G2560" s="12"/>
      <c r="H2560" s="12"/>
      <c r="I2560" s="12"/>
      <c r="J2560" s="12"/>
      <c r="K2560" s="12"/>
      <c r="L2560" s="12"/>
      <c r="M2560" s="12"/>
      <c r="N2560" s="12"/>
      <c r="O2560" s="12"/>
      <c r="P2560" s="55">
        <f t="shared" si="122"/>
        <v>0</v>
      </c>
    </row>
    <row r="2561" spans="1:16" x14ac:dyDescent="0.25">
      <c r="A2561" s="527"/>
      <c r="B2561" s="530"/>
      <c r="C2561" s="110">
        <v>14</v>
      </c>
      <c r="D2561" s="66"/>
      <c r="E2561" s="12"/>
      <c r="F2561" s="12"/>
      <c r="G2561" s="12"/>
      <c r="H2561" s="12"/>
      <c r="I2561" s="12"/>
      <c r="J2561" s="12"/>
      <c r="K2561" s="12"/>
      <c r="L2561" s="12"/>
      <c r="M2561" s="12"/>
      <c r="N2561" s="12"/>
      <c r="O2561" s="12"/>
      <c r="P2561" s="55">
        <f t="shared" si="122"/>
        <v>0</v>
      </c>
    </row>
    <row r="2562" spans="1:16" x14ac:dyDescent="0.25">
      <c r="A2562" s="527"/>
      <c r="B2562" s="530"/>
      <c r="C2562" s="110">
        <v>15</v>
      </c>
      <c r="D2562" s="66"/>
      <c r="E2562" s="12"/>
      <c r="F2562" s="12"/>
      <c r="G2562" s="12"/>
      <c r="H2562" s="12"/>
      <c r="I2562" s="12"/>
      <c r="J2562" s="12"/>
      <c r="K2562" s="12"/>
      <c r="L2562" s="12"/>
      <c r="M2562" s="12"/>
      <c r="N2562" s="12"/>
      <c r="O2562" s="12"/>
      <c r="P2562" s="55">
        <f t="shared" si="122"/>
        <v>0</v>
      </c>
    </row>
    <row r="2563" spans="1:16" x14ac:dyDescent="0.25">
      <c r="A2563" s="527"/>
      <c r="B2563" s="530"/>
      <c r="C2563" s="110">
        <v>16</v>
      </c>
      <c r="D2563" s="66"/>
      <c r="E2563" s="12"/>
      <c r="F2563" s="12"/>
      <c r="G2563" s="12"/>
      <c r="H2563" s="12"/>
      <c r="I2563" s="12"/>
      <c r="J2563" s="12"/>
      <c r="K2563" s="12"/>
      <c r="L2563" s="12"/>
      <c r="M2563" s="12"/>
      <c r="N2563" s="12"/>
      <c r="O2563" s="12"/>
      <c r="P2563" s="55">
        <f t="shared" si="122"/>
        <v>0</v>
      </c>
    </row>
    <row r="2564" spans="1:16" x14ac:dyDescent="0.25">
      <c r="A2564" s="527"/>
      <c r="B2564" s="530"/>
      <c r="C2564" s="110">
        <v>17</v>
      </c>
      <c r="D2564" s="66"/>
      <c r="E2564" s="12"/>
      <c r="F2564" s="12"/>
      <c r="G2564" s="12"/>
      <c r="H2564" s="12"/>
      <c r="I2564" s="12"/>
      <c r="J2564" s="12"/>
      <c r="K2564" s="12"/>
      <c r="L2564" s="12"/>
      <c r="M2564" s="12"/>
      <c r="N2564" s="12"/>
      <c r="O2564" s="12"/>
      <c r="P2564" s="55">
        <f t="shared" si="122"/>
        <v>0</v>
      </c>
    </row>
    <row r="2565" spans="1:16" x14ac:dyDescent="0.25">
      <c r="A2565" s="527"/>
      <c r="B2565" s="530"/>
      <c r="C2565" s="110">
        <v>25</v>
      </c>
      <c r="D2565" s="66"/>
      <c r="E2565" s="12"/>
      <c r="F2565" s="12"/>
      <c r="G2565" s="12"/>
      <c r="H2565" s="12"/>
      <c r="I2565" s="12"/>
      <c r="J2565" s="12"/>
      <c r="K2565" s="12"/>
      <c r="L2565" s="12"/>
      <c r="M2565" s="12"/>
      <c r="N2565" s="12"/>
      <c r="O2565" s="12"/>
      <c r="P2565" s="55">
        <f t="shared" si="122"/>
        <v>0</v>
      </c>
    </row>
    <row r="2566" spans="1:16" x14ac:dyDescent="0.25">
      <c r="A2566" s="527"/>
      <c r="B2566" s="530"/>
      <c r="C2566" s="110">
        <v>26</v>
      </c>
      <c r="D2566" s="66"/>
      <c r="E2566" s="12"/>
      <c r="F2566" s="12"/>
      <c r="G2566" s="12"/>
      <c r="H2566" s="12"/>
      <c r="I2566" s="12"/>
      <c r="J2566" s="12"/>
      <c r="K2566" s="12"/>
      <c r="L2566" s="12"/>
      <c r="M2566" s="12"/>
      <c r="N2566" s="12"/>
      <c r="O2566" s="12"/>
      <c r="P2566" s="55">
        <f t="shared" si="122"/>
        <v>0</v>
      </c>
    </row>
    <row r="2567" spans="1:16" x14ac:dyDescent="0.25">
      <c r="A2567" s="528"/>
      <c r="B2567" s="531"/>
      <c r="C2567" s="110">
        <v>27</v>
      </c>
      <c r="D2567" s="66"/>
      <c r="E2567" s="12"/>
      <c r="F2567" s="12"/>
      <c r="G2567" s="12"/>
      <c r="H2567" s="12"/>
      <c r="I2567" s="12"/>
      <c r="J2567" s="12"/>
      <c r="K2567" s="12"/>
      <c r="L2567" s="12"/>
      <c r="M2567" s="12"/>
      <c r="N2567" s="12"/>
      <c r="O2567" s="12"/>
      <c r="P2567" s="55">
        <f t="shared" si="122"/>
        <v>0</v>
      </c>
    </row>
    <row r="2568" spans="1:16" ht="30" x14ac:dyDescent="0.25">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x14ac:dyDescent="0.25">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x14ac:dyDescent="0.25">
      <c r="A2570" s="526">
        <v>724</v>
      </c>
      <c r="B2570" s="529" t="s">
        <v>2502</v>
      </c>
      <c r="C2570" s="110">
        <v>11</v>
      </c>
      <c r="D2570" s="66"/>
      <c r="E2570" s="12"/>
      <c r="F2570" s="12"/>
      <c r="G2570" s="12"/>
      <c r="H2570" s="12"/>
      <c r="I2570" s="12"/>
      <c r="J2570" s="12"/>
      <c r="K2570" s="12"/>
      <c r="L2570" s="12"/>
      <c r="M2570" s="12"/>
      <c r="N2570" s="12"/>
      <c r="O2570" s="12"/>
      <c r="P2570" s="55">
        <f t="shared" si="122"/>
        <v>0</v>
      </c>
    </row>
    <row r="2571" spans="1:16" x14ac:dyDescent="0.25">
      <c r="A2571" s="527"/>
      <c r="B2571" s="530"/>
      <c r="C2571" s="110">
        <v>12</v>
      </c>
      <c r="D2571" s="66"/>
      <c r="E2571" s="12"/>
      <c r="F2571" s="12"/>
      <c r="G2571" s="12"/>
      <c r="H2571" s="12"/>
      <c r="I2571" s="12"/>
      <c r="J2571" s="12"/>
      <c r="K2571" s="12"/>
      <c r="L2571" s="12"/>
      <c r="M2571" s="12"/>
      <c r="N2571" s="12"/>
      <c r="O2571" s="12"/>
      <c r="P2571" s="55">
        <f t="shared" si="122"/>
        <v>0</v>
      </c>
    </row>
    <row r="2572" spans="1:16" x14ac:dyDescent="0.25">
      <c r="A2572" s="527"/>
      <c r="B2572" s="530"/>
      <c r="C2572" s="110">
        <v>13</v>
      </c>
      <c r="D2572" s="66"/>
      <c r="E2572" s="12"/>
      <c r="F2572" s="12"/>
      <c r="G2572" s="12"/>
      <c r="H2572" s="12"/>
      <c r="I2572" s="12"/>
      <c r="J2572" s="12"/>
      <c r="K2572" s="12"/>
      <c r="L2572" s="12"/>
      <c r="M2572" s="12"/>
      <c r="N2572" s="12"/>
      <c r="O2572" s="12"/>
      <c r="P2572" s="55">
        <f t="shared" si="122"/>
        <v>0</v>
      </c>
    </row>
    <row r="2573" spans="1:16" x14ac:dyDescent="0.25">
      <c r="A2573" s="527"/>
      <c r="B2573" s="530"/>
      <c r="C2573" s="110">
        <v>14</v>
      </c>
      <c r="D2573" s="66"/>
      <c r="E2573" s="12"/>
      <c r="F2573" s="12"/>
      <c r="G2573" s="12"/>
      <c r="H2573" s="12"/>
      <c r="I2573" s="12"/>
      <c r="J2573" s="12"/>
      <c r="K2573" s="12"/>
      <c r="L2573" s="12"/>
      <c r="M2573" s="12"/>
      <c r="N2573" s="12"/>
      <c r="O2573" s="12"/>
      <c r="P2573" s="55">
        <f t="shared" si="122"/>
        <v>0</v>
      </c>
    </row>
    <row r="2574" spans="1:16" x14ac:dyDescent="0.25">
      <c r="A2574" s="527"/>
      <c r="B2574" s="530"/>
      <c r="C2574" s="110">
        <v>15</v>
      </c>
      <c r="D2574" s="66"/>
      <c r="E2574" s="12"/>
      <c r="F2574" s="12"/>
      <c r="G2574" s="12"/>
      <c r="H2574" s="12"/>
      <c r="I2574" s="12"/>
      <c r="J2574" s="12"/>
      <c r="K2574" s="12"/>
      <c r="L2574" s="12"/>
      <c r="M2574" s="12"/>
      <c r="N2574" s="12"/>
      <c r="O2574" s="12"/>
      <c r="P2574" s="55">
        <f t="shared" si="122"/>
        <v>0</v>
      </c>
    </row>
    <row r="2575" spans="1:16" x14ac:dyDescent="0.25">
      <c r="A2575" s="527"/>
      <c r="B2575" s="530"/>
      <c r="C2575" s="110">
        <v>16</v>
      </c>
      <c r="D2575" s="66"/>
      <c r="E2575" s="12"/>
      <c r="F2575" s="12"/>
      <c r="G2575" s="12"/>
      <c r="H2575" s="12"/>
      <c r="I2575" s="12"/>
      <c r="J2575" s="12"/>
      <c r="K2575" s="12"/>
      <c r="L2575" s="12"/>
      <c r="M2575" s="12"/>
      <c r="N2575" s="12"/>
      <c r="O2575" s="12"/>
      <c r="P2575" s="55">
        <f t="shared" si="122"/>
        <v>0</v>
      </c>
    </row>
    <row r="2576" spans="1:16" x14ac:dyDescent="0.25">
      <c r="A2576" s="527"/>
      <c r="B2576" s="530"/>
      <c r="C2576" s="110">
        <v>17</v>
      </c>
      <c r="D2576" s="66"/>
      <c r="E2576" s="12"/>
      <c r="F2576" s="12"/>
      <c r="G2576" s="12"/>
      <c r="H2576" s="12"/>
      <c r="I2576" s="12"/>
      <c r="J2576" s="12"/>
      <c r="K2576" s="12"/>
      <c r="L2576" s="12"/>
      <c r="M2576" s="12"/>
      <c r="N2576" s="12"/>
      <c r="O2576" s="12"/>
      <c r="P2576" s="55">
        <f t="shared" si="122"/>
        <v>0</v>
      </c>
    </row>
    <row r="2577" spans="1:16" x14ac:dyDescent="0.25">
      <c r="A2577" s="527"/>
      <c r="B2577" s="530"/>
      <c r="C2577" s="110">
        <v>25</v>
      </c>
      <c r="D2577" s="66"/>
      <c r="E2577" s="12"/>
      <c r="F2577" s="12"/>
      <c r="G2577" s="12"/>
      <c r="H2577" s="12"/>
      <c r="I2577" s="12"/>
      <c r="J2577" s="12"/>
      <c r="K2577" s="12"/>
      <c r="L2577" s="12"/>
      <c r="M2577" s="12"/>
      <c r="N2577" s="12"/>
      <c r="O2577" s="12"/>
      <c r="P2577" s="55">
        <f t="shared" si="122"/>
        <v>0</v>
      </c>
    </row>
    <row r="2578" spans="1:16" x14ac:dyDescent="0.25">
      <c r="A2578" s="527"/>
      <c r="B2578" s="530"/>
      <c r="C2578" s="110">
        <v>26</v>
      </c>
      <c r="D2578" s="66"/>
      <c r="E2578" s="12"/>
      <c r="F2578" s="12"/>
      <c r="G2578" s="12"/>
      <c r="H2578" s="12"/>
      <c r="I2578" s="12"/>
      <c r="J2578" s="12"/>
      <c r="K2578" s="12"/>
      <c r="L2578" s="12"/>
      <c r="M2578" s="12"/>
      <c r="N2578" s="12"/>
      <c r="O2578" s="12"/>
      <c r="P2578" s="55">
        <f t="shared" si="122"/>
        <v>0</v>
      </c>
    </row>
    <row r="2579" spans="1:16" x14ac:dyDescent="0.25">
      <c r="A2579" s="528"/>
      <c r="B2579" s="531"/>
      <c r="C2579" s="110">
        <v>27</v>
      </c>
      <c r="D2579" s="66"/>
      <c r="E2579" s="12"/>
      <c r="F2579" s="12"/>
      <c r="G2579" s="12"/>
      <c r="H2579" s="12"/>
      <c r="I2579" s="12"/>
      <c r="J2579" s="12"/>
      <c r="K2579" s="12"/>
      <c r="L2579" s="12"/>
      <c r="M2579" s="12"/>
      <c r="N2579" s="12"/>
      <c r="O2579" s="12"/>
      <c r="P2579" s="55">
        <f t="shared" si="122"/>
        <v>0</v>
      </c>
    </row>
    <row r="2580" spans="1:16" x14ac:dyDescent="0.25">
      <c r="A2580" s="526">
        <v>725</v>
      </c>
      <c r="B2580" s="529" t="s">
        <v>2503</v>
      </c>
      <c r="C2580" s="110">
        <v>11</v>
      </c>
      <c r="D2580" s="66"/>
      <c r="E2580" s="12"/>
      <c r="F2580" s="12"/>
      <c r="G2580" s="12"/>
      <c r="H2580" s="12"/>
      <c r="I2580" s="12"/>
      <c r="J2580" s="12"/>
      <c r="K2580" s="12"/>
      <c r="L2580" s="12"/>
      <c r="M2580" s="12"/>
      <c r="N2580" s="12"/>
      <c r="O2580" s="12"/>
      <c r="P2580" s="55">
        <f t="shared" si="122"/>
        <v>0</v>
      </c>
    </row>
    <row r="2581" spans="1:16" x14ac:dyDescent="0.25">
      <c r="A2581" s="527"/>
      <c r="B2581" s="530"/>
      <c r="C2581" s="110">
        <v>12</v>
      </c>
      <c r="D2581" s="66"/>
      <c r="E2581" s="12"/>
      <c r="F2581" s="12"/>
      <c r="G2581" s="12"/>
      <c r="H2581" s="12"/>
      <c r="I2581" s="12"/>
      <c r="J2581" s="12"/>
      <c r="K2581" s="12"/>
      <c r="L2581" s="12"/>
      <c r="M2581" s="12"/>
      <c r="N2581" s="12"/>
      <c r="O2581" s="12"/>
      <c r="P2581" s="55">
        <f t="shared" si="122"/>
        <v>0</v>
      </c>
    </row>
    <row r="2582" spans="1:16" x14ac:dyDescent="0.25">
      <c r="A2582" s="527"/>
      <c r="B2582" s="530"/>
      <c r="C2582" s="110">
        <v>13</v>
      </c>
      <c r="D2582" s="66"/>
      <c r="E2582" s="12"/>
      <c r="F2582" s="12"/>
      <c r="G2582" s="12"/>
      <c r="H2582" s="12"/>
      <c r="I2582" s="12"/>
      <c r="J2582" s="12"/>
      <c r="K2582" s="12"/>
      <c r="L2582" s="12"/>
      <c r="M2582" s="12"/>
      <c r="N2582" s="12"/>
      <c r="O2582" s="12"/>
      <c r="P2582" s="55">
        <f t="shared" si="122"/>
        <v>0</v>
      </c>
    </row>
    <row r="2583" spans="1:16" x14ac:dyDescent="0.25">
      <c r="A2583" s="527"/>
      <c r="B2583" s="530"/>
      <c r="C2583" s="110">
        <v>14</v>
      </c>
      <c r="D2583" s="66"/>
      <c r="E2583" s="12"/>
      <c r="F2583" s="12"/>
      <c r="G2583" s="12"/>
      <c r="H2583" s="12"/>
      <c r="I2583" s="12"/>
      <c r="J2583" s="12"/>
      <c r="K2583" s="12"/>
      <c r="L2583" s="12"/>
      <c r="M2583" s="12"/>
      <c r="N2583" s="12"/>
      <c r="O2583" s="12"/>
      <c r="P2583" s="55">
        <f t="shared" si="122"/>
        <v>0</v>
      </c>
    </row>
    <row r="2584" spans="1:16" x14ac:dyDescent="0.25">
      <c r="A2584" s="527"/>
      <c r="B2584" s="530"/>
      <c r="C2584" s="110">
        <v>15</v>
      </c>
      <c r="D2584" s="66"/>
      <c r="E2584" s="12"/>
      <c r="F2584" s="12"/>
      <c r="G2584" s="12"/>
      <c r="H2584" s="12"/>
      <c r="I2584" s="12"/>
      <c r="J2584" s="12"/>
      <c r="K2584" s="12"/>
      <c r="L2584" s="12"/>
      <c r="M2584" s="12"/>
      <c r="N2584" s="12"/>
      <c r="O2584" s="12"/>
      <c r="P2584" s="55">
        <f t="shared" si="122"/>
        <v>0</v>
      </c>
    </row>
    <row r="2585" spans="1:16" x14ac:dyDescent="0.25">
      <c r="A2585" s="527"/>
      <c r="B2585" s="530"/>
      <c r="C2585" s="110">
        <v>16</v>
      </c>
      <c r="D2585" s="66"/>
      <c r="E2585" s="12"/>
      <c r="F2585" s="12"/>
      <c r="G2585" s="12"/>
      <c r="H2585" s="12"/>
      <c r="I2585" s="12"/>
      <c r="J2585" s="12"/>
      <c r="K2585" s="12"/>
      <c r="L2585" s="12"/>
      <c r="M2585" s="12"/>
      <c r="N2585" s="12"/>
      <c r="O2585" s="12"/>
      <c r="P2585" s="55">
        <f t="shared" si="122"/>
        <v>0</v>
      </c>
    </row>
    <row r="2586" spans="1:16" x14ac:dyDescent="0.25">
      <c r="A2586" s="527"/>
      <c r="B2586" s="530"/>
      <c r="C2586" s="110">
        <v>17</v>
      </c>
      <c r="D2586" s="66"/>
      <c r="E2586" s="12"/>
      <c r="F2586" s="12"/>
      <c r="G2586" s="12"/>
      <c r="H2586" s="12"/>
      <c r="I2586" s="12"/>
      <c r="J2586" s="12"/>
      <c r="K2586" s="12"/>
      <c r="L2586" s="12"/>
      <c r="M2586" s="12"/>
      <c r="N2586" s="12"/>
      <c r="O2586" s="12"/>
      <c r="P2586" s="55">
        <f t="shared" si="122"/>
        <v>0</v>
      </c>
    </row>
    <row r="2587" spans="1:16" x14ac:dyDescent="0.25">
      <c r="A2587" s="527"/>
      <c r="B2587" s="530"/>
      <c r="C2587" s="110">
        <v>25</v>
      </c>
      <c r="D2587" s="66"/>
      <c r="E2587" s="12"/>
      <c r="F2587" s="12"/>
      <c r="G2587" s="12"/>
      <c r="H2587" s="12"/>
      <c r="I2587" s="12"/>
      <c r="J2587" s="12"/>
      <c r="K2587" s="12"/>
      <c r="L2587" s="12"/>
      <c r="M2587" s="12"/>
      <c r="N2587" s="12"/>
      <c r="O2587" s="12"/>
      <c r="P2587" s="55">
        <f t="shared" si="122"/>
        <v>0</v>
      </c>
    </row>
    <row r="2588" spans="1:16" x14ac:dyDescent="0.25">
      <c r="A2588" s="527"/>
      <c r="B2588" s="530"/>
      <c r="C2588" s="110">
        <v>26</v>
      </c>
      <c r="D2588" s="66"/>
      <c r="E2588" s="12"/>
      <c r="F2588" s="12"/>
      <c r="G2588" s="12"/>
      <c r="H2588" s="12"/>
      <c r="I2588" s="12"/>
      <c r="J2588" s="12"/>
      <c r="K2588" s="12"/>
      <c r="L2588" s="12"/>
      <c r="M2588" s="12"/>
      <c r="N2588" s="12"/>
      <c r="O2588" s="12"/>
      <c r="P2588" s="55">
        <f t="shared" si="122"/>
        <v>0</v>
      </c>
    </row>
    <row r="2589" spans="1:16" x14ac:dyDescent="0.25">
      <c r="A2589" s="528"/>
      <c r="B2589" s="531"/>
      <c r="C2589" s="110">
        <v>27</v>
      </c>
      <c r="D2589" s="66"/>
      <c r="E2589" s="12"/>
      <c r="F2589" s="12"/>
      <c r="G2589" s="12"/>
      <c r="H2589" s="12"/>
      <c r="I2589" s="12"/>
      <c r="J2589" s="12"/>
      <c r="K2589" s="12"/>
      <c r="L2589" s="12"/>
      <c r="M2589" s="12"/>
      <c r="N2589" s="12"/>
      <c r="O2589" s="12"/>
      <c r="P2589" s="55">
        <f t="shared" si="122"/>
        <v>0</v>
      </c>
    </row>
    <row r="2590" spans="1:16" x14ac:dyDescent="0.25">
      <c r="A2590" s="526">
        <v>726</v>
      </c>
      <c r="B2590" s="529" t="s">
        <v>2504</v>
      </c>
      <c r="C2590" s="110">
        <v>11</v>
      </c>
      <c r="D2590" s="66"/>
      <c r="E2590" s="12"/>
      <c r="F2590" s="12"/>
      <c r="G2590" s="12"/>
      <c r="H2590" s="12"/>
      <c r="I2590" s="12"/>
      <c r="J2590" s="12"/>
      <c r="K2590" s="12"/>
      <c r="L2590" s="12"/>
      <c r="M2590" s="12"/>
      <c r="N2590" s="12"/>
      <c r="O2590" s="12"/>
      <c r="P2590" s="55">
        <f t="shared" si="122"/>
        <v>0</v>
      </c>
    </row>
    <row r="2591" spans="1:16" x14ac:dyDescent="0.25">
      <c r="A2591" s="527"/>
      <c r="B2591" s="530"/>
      <c r="C2591" s="110">
        <v>12</v>
      </c>
      <c r="D2591" s="66"/>
      <c r="E2591" s="12"/>
      <c r="F2591" s="12"/>
      <c r="G2591" s="12"/>
      <c r="H2591" s="12"/>
      <c r="I2591" s="12"/>
      <c r="J2591" s="12"/>
      <c r="K2591" s="12"/>
      <c r="L2591" s="12"/>
      <c r="M2591" s="12"/>
      <c r="N2591" s="12"/>
      <c r="O2591" s="12"/>
      <c r="P2591" s="55">
        <f t="shared" si="122"/>
        <v>0</v>
      </c>
    </row>
    <row r="2592" spans="1:16" x14ac:dyDescent="0.25">
      <c r="A2592" s="527"/>
      <c r="B2592" s="530"/>
      <c r="C2592" s="110">
        <v>13</v>
      </c>
      <c r="D2592" s="66"/>
      <c r="E2592" s="12"/>
      <c r="F2592" s="12"/>
      <c r="G2592" s="12"/>
      <c r="H2592" s="12"/>
      <c r="I2592" s="12"/>
      <c r="J2592" s="12"/>
      <c r="K2592" s="12"/>
      <c r="L2592" s="12"/>
      <c r="M2592" s="12"/>
      <c r="N2592" s="12"/>
      <c r="O2592" s="12"/>
      <c r="P2592" s="55">
        <f t="shared" si="122"/>
        <v>0</v>
      </c>
    </row>
    <row r="2593" spans="1:16" x14ac:dyDescent="0.25">
      <c r="A2593" s="527"/>
      <c r="B2593" s="530"/>
      <c r="C2593" s="110">
        <v>14</v>
      </c>
      <c r="D2593" s="66"/>
      <c r="E2593" s="12"/>
      <c r="F2593" s="12"/>
      <c r="G2593" s="12"/>
      <c r="H2593" s="12"/>
      <c r="I2593" s="12"/>
      <c r="J2593" s="12"/>
      <c r="K2593" s="12"/>
      <c r="L2593" s="12"/>
      <c r="M2593" s="12"/>
      <c r="N2593" s="12"/>
      <c r="O2593" s="12"/>
      <c r="P2593" s="55">
        <f t="shared" si="122"/>
        <v>0</v>
      </c>
    </row>
    <row r="2594" spans="1:16" x14ac:dyDescent="0.25">
      <c r="A2594" s="527"/>
      <c r="B2594" s="530"/>
      <c r="C2594" s="110">
        <v>15</v>
      </c>
      <c r="D2594" s="66"/>
      <c r="E2594" s="12"/>
      <c r="F2594" s="12"/>
      <c r="G2594" s="12"/>
      <c r="H2594" s="12"/>
      <c r="I2594" s="12"/>
      <c r="J2594" s="12"/>
      <c r="K2594" s="12"/>
      <c r="L2594" s="12"/>
      <c r="M2594" s="12"/>
      <c r="N2594" s="12"/>
      <c r="O2594" s="12"/>
      <c r="P2594" s="55">
        <f t="shared" si="122"/>
        <v>0</v>
      </c>
    </row>
    <row r="2595" spans="1:16" x14ac:dyDescent="0.25">
      <c r="A2595" s="527"/>
      <c r="B2595" s="530"/>
      <c r="C2595" s="110">
        <v>16</v>
      </c>
      <c r="D2595" s="66"/>
      <c r="E2595" s="12"/>
      <c r="F2595" s="12"/>
      <c r="G2595" s="12"/>
      <c r="H2595" s="12"/>
      <c r="I2595" s="12"/>
      <c r="J2595" s="12"/>
      <c r="K2595" s="12"/>
      <c r="L2595" s="12"/>
      <c r="M2595" s="12"/>
      <c r="N2595" s="12"/>
      <c r="O2595" s="12"/>
      <c r="P2595" s="55">
        <f t="shared" si="122"/>
        <v>0</v>
      </c>
    </row>
    <row r="2596" spans="1:16" x14ac:dyDescent="0.25">
      <c r="A2596" s="527"/>
      <c r="B2596" s="530"/>
      <c r="C2596" s="110">
        <v>17</v>
      </c>
      <c r="D2596" s="66"/>
      <c r="E2596" s="12"/>
      <c r="F2596" s="12"/>
      <c r="G2596" s="12"/>
      <c r="H2596" s="12"/>
      <c r="I2596" s="12"/>
      <c r="J2596" s="12"/>
      <c r="K2596" s="12"/>
      <c r="L2596" s="12"/>
      <c r="M2596" s="12"/>
      <c r="N2596" s="12"/>
      <c r="O2596" s="12"/>
      <c r="P2596" s="55">
        <f t="shared" si="122"/>
        <v>0</v>
      </c>
    </row>
    <row r="2597" spans="1:16" x14ac:dyDescent="0.25">
      <c r="A2597" s="527"/>
      <c r="B2597" s="530"/>
      <c r="C2597" s="110">
        <v>25</v>
      </c>
      <c r="D2597" s="66"/>
      <c r="E2597" s="12"/>
      <c r="F2597" s="12"/>
      <c r="G2597" s="12"/>
      <c r="H2597" s="12"/>
      <c r="I2597" s="12"/>
      <c r="J2597" s="12"/>
      <c r="K2597" s="12"/>
      <c r="L2597" s="12"/>
      <c r="M2597" s="12"/>
      <c r="N2597" s="12"/>
      <c r="O2597" s="12"/>
      <c r="P2597" s="55">
        <f t="shared" si="122"/>
        <v>0</v>
      </c>
    </row>
    <row r="2598" spans="1:16" x14ac:dyDescent="0.25">
      <c r="A2598" s="527"/>
      <c r="B2598" s="530"/>
      <c r="C2598" s="110">
        <v>26</v>
      </c>
      <c r="D2598" s="66"/>
      <c r="E2598" s="12"/>
      <c r="F2598" s="12"/>
      <c r="G2598" s="12"/>
      <c r="H2598" s="12"/>
      <c r="I2598" s="12"/>
      <c r="J2598" s="12"/>
      <c r="K2598" s="12"/>
      <c r="L2598" s="12"/>
      <c r="M2598" s="12"/>
      <c r="N2598" s="12"/>
      <c r="O2598" s="12"/>
      <c r="P2598" s="55">
        <f t="shared" si="122"/>
        <v>0</v>
      </c>
    </row>
    <row r="2599" spans="1:16" x14ac:dyDescent="0.25">
      <c r="A2599" s="528"/>
      <c r="B2599" s="531"/>
      <c r="C2599" s="110">
        <v>27</v>
      </c>
      <c r="D2599" s="66"/>
      <c r="E2599" s="12"/>
      <c r="F2599" s="12"/>
      <c r="G2599" s="12"/>
      <c r="H2599" s="12"/>
      <c r="I2599" s="12"/>
      <c r="J2599" s="12"/>
      <c r="K2599" s="12"/>
      <c r="L2599" s="12"/>
      <c r="M2599" s="12"/>
      <c r="N2599" s="12"/>
      <c r="O2599" s="12"/>
      <c r="P2599" s="55">
        <f t="shared" si="122"/>
        <v>0</v>
      </c>
    </row>
    <row r="2600" spans="1:16" x14ac:dyDescent="0.25">
      <c r="A2600" s="526">
        <v>727</v>
      </c>
      <c r="B2600" s="529" t="s">
        <v>2505</v>
      </c>
      <c r="C2600" s="110">
        <v>11</v>
      </c>
      <c r="D2600" s="66"/>
      <c r="E2600" s="12"/>
      <c r="F2600" s="12"/>
      <c r="G2600" s="12"/>
      <c r="H2600" s="12"/>
      <c r="I2600" s="12"/>
      <c r="J2600" s="12"/>
      <c r="K2600" s="12"/>
      <c r="L2600" s="12"/>
      <c r="M2600" s="12"/>
      <c r="N2600" s="12"/>
      <c r="O2600" s="12"/>
      <c r="P2600" s="55">
        <f t="shared" si="122"/>
        <v>0</v>
      </c>
    </row>
    <row r="2601" spans="1:16" x14ac:dyDescent="0.25">
      <c r="A2601" s="527"/>
      <c r="B2601" s="530"/>
      <c r="C2601" s="110">
        <v>12</v>
      </c>
      <c r="D2601" s="66"/>
      <c r="E2601" s="12"/>
      <c r="F2601" s="12"/>
      <c r="G2601" s="12"/>
      <c r="H2601" s="12"/>
      <c r="I2601" s="12"/>
      <c r="J2601" s="12"/>
      <c r="K2601" s="12"/>
      <c r="L2601" s="12"/>
      <c r="M2601" s="12"/>
      <c r="N2601" s="12"/>
      <c r="O2601" s="12"/>
      <c r="P2601" s="55">
        <f t="shared" si="122"/>
        <v>0</v>
      </c>
    </row>
    <row r="2602" spans="1:16" x14ac:dyDescent="0.25">
      <c r="A2602" s="527"/>
      <c r="B2602" s="530"/>
      <c r="C2602" s="110">
        <v>13</v>
      </c>
      <c r="D2602" s="66"/>
      <c r="E2602" s="12"/>
      <c r="F2602" s="12"/>
      <c r="G2602" s="12"/>
      <c r="H2602" s="12"/>
      <c r="I2602" s="12"/>
      <c r="J2602" s="12"/>
      <c r="K2602" s="12"/>
      <c r="L2602" s="12"/>
      <c r="M2602" s="12"/>
      <c r="N2602" s="12"/>
      <c r="O2602" s="12"/>
      <c r="P2602" s="55">
        <f t="shared" si="122"/>
        <v>0</v>
      </c>
    </row>
    <row r="2603" spans="1:16" x14ac:dyDescent="0.25">
      <c r="A2603" s="527"/>
      <c r="B2603" s="530"/>
      <c r="C2603" s="110">
        <v>14</v>
      </c>
      <c r="D2603" s="66"/>
      <c r="E2603" s="12"/>
      <c r="F2603" s="12"/>
      <c r="G2603" s="12"/>
      <c r="H2603" s="12"/>
      <c r="I2603" s="12"/>
      <c r="J2603" s="12"/>
      <c r="K2603" s="12"/>
      <c r="L2603" s="12"/>
      <c r="M2603" s="12"/>
      <c r="N2603" s="12"/>
      <c r="O2603" s="12"/>
      <c r="P2603" s="55">
        <f t="shared" si="122"/>
        <v>0</v>
      </c>
    </row>
    <row r="2604" spans="1:16" x14ac:dyDescent="0.25">
      <c r="A2604" s="527"/>
      <c r="B2604" s="530"/>
      <c r="C2604" s="110">
        <v>15</v>
      </c>
      <c r="D2604" s="66"/>
      <c r="E2604" s="12"/>
      <c r="F2604" s="12"/>
      <c r="G2604" s="12"/>
      <c r="H2604" s="12"/>
      <c r="I2604" s="12"/>
      <c r="J2604" s="12"/>
      <c r="K2604" s="12"/>
      <c r="L2604" s="12"/>
      <c r="M2604" s="12"/>
      <c r="N2604" s="12"/>
      <c r="O2604" s="12"/>
      <c r="P2604" s="55">
        <f t="shared" si="122"/>
        <v>0</v>
      </c>
    </row>
    <row r="2605" spans="1:16" x14ac:dyDescent="0.25">
      <c r="A2605" s="527"/>
      <c r="B2605" s="530"/>
      <c r="C2605" s="110">
        <v>16</v>
      </c>
      <c r="D2605" s="66"/>
      <c r="E2605" s="12"/>
      <c r="F2605" s="12"/>
      <c r="G2605" s="12"/>
      <c r="H2605" s="12"/>
      <c r="I2605" s="12"/>
      <c r="J2605" s="12"/>
      <c r="K2605" s="12"/>
      <c r="L2605" s="12"/>
      <c r="M2605" s="12"/>
      <c r="N2605" s="12"/>
      <c r="O2605" s="12"/>
      <c r="P2605" s="55">
        <f t="shared" si="122"/>
        <v>0</v>
      </c>
    </row>
    <row r="2606" spans="1:16" x14ac:dyDescent="0.25">
      <c r="A2606" s="527"/>
      <c r="B2606" s="530"/>
      <c r="C2606" s="110">
        <v>17</v>
      </c>
      <c r="D2606" s="66"/>
      <c r="E2606" s="12"/>
      <c r="F2606" s="12"/>
      <c r="G2606" s="12"/>
      <c r="H2606" s="12"/>
      <c r="I2606" s="12"/>
      <c r="J2606" s="12"/>
      <c r="K2606" s="12"/>
      <c r="L2606" s="12"/>
      <c r="M2606" s="12"/>
      <c r="N2606" s="12"/>
      <c r="O2606" s="12"/>
      <c r="P2606" s="55">
        <f t="shared" si="122"/>
        <v>0</v>
      </c>
    </row>
    <row r="2607" spans="1:16" x14ac:dyDescent="0.25">
      <c r="A2607" s="527"/>
      <c r="B2607" s="530"/>
      <c r="C2607" s="110">
        <v>25</v>
      </c>
      <c r="D2607" s="66"/>
      <c r="E2607" s="12"/>
      <c r="F2607" s="12"/>
      <c r="G2607" s="12"/>
      <c r="H2607" s="12"/>
      <c r="I2607" s="12"/>
      <c r="J2607" s="12"/>
      <c r="K2607" s="12"/>
      <c r="L2607" s="12"/>
      <c r="M2607" s="12"/>
      <c r="N2607" s="12"/>
      <c r="O2607" s="12"/>
      <c r="P2607" s="55">
        <f t="shared" si="122"/>
        <v>0</v>
      </c>
    </row>
    <row r="2608" spans="1:16" x14ac:dyDescent="0.25">
      <c r="A2608" s="527"/>
      <c r="B2608" s="530"/>
      <c r="C2608" s="110">
        <v>26</v>
      </c>
      <c r="D2608" s="66"/>
      <c r="E2608" s="12"/>
      <c r="F2608" s="12"/>
      <c r="G2608" s="12"/>
      <c r="H2608" s="12"/>
      <c r="I2608" s="12"/>
      <c r="J2608" s="12"/>
      <c r="K2608" s="12"/>
      <c r="L2608" s="12"/>
      <c r="M2608" s="12"/>
      <c r="N2608" s="12"/>
      <c r="O2608" s="12"/>
      <c r="P2608" s="55">
        <f t="shared" si="122"/>
        <v>0</v>
      </c>
    </row>
    <row r="2609" spans="1:16" x14ac:dyDescent="0.25">
      <c r="A2609" s="528"/>
      <c r="B2609" s="531"/>
      <c r="C2609" s="110">
        <v>27</v>
      </c>
      <c r="D2609" s="66"/>
      <c r="E2609" s="12"/>
      <c r="F2609" s="12"/>
      <c r="G2609" s="12"/>
      <c r="H2609" s="12"/>
      <c r="I2609" s="12"/>
      <c r="J2609" s="12"/>
      <c r="K2609" s="12"/>
      <c r="L2609" s="12"/>
      <c r="M2609" s="12"/>
      <c r="N2609" s="12"/>
      <c r="O2609" s="12"/>
      <c r="P2609" s="55">
        <f t="shared" si="122"/>
        <v>0</v>
      </c>
    </row>
    <row r="2610" spans="1:16" x14ac:dyDescent="0.25">
      <c r="A2610" s="526">
        <v>728</v>
      </c>
      <c r="B2610" s="529" t="s">
        <v>2506</v>
      </c>
      <c r="C2610" s="110">
        <v>11</v>
      </c>
      <c r="D2610" s="66"/>
      <c r="E2610" s="12"/>
      <c r="F2610" s="12"/>
      <c r="G2610" s="12"/>
      <c r="H2610" s="12"/>
      <c r="I2610" s="12"/>
      <c r="J2610" s="12"/>
      <c r="K2610" s="12"/>
      <c r="L2610" s="12"/>
      <c r="M2610" s="12"/>
      <c r="N2610" s="12"/>
      <c r="O2610" s="12"/>
      <c r="P2610" s="55">
        <f t="shared" si="122"/>
        <v>0</v>
      </c>
    </row>
    <row r="2611" spans="1:16" x14ac:dyDescent="0.25">
      <c r="A2611" s="527"/>
      <c r="B2611" s="530"/>
      <c r="C2611" s="110">
        <v>12</v>
      </c>
      <c r="D2611" s="66"/>
      <c r="E2611" s="12"/>
      <c r="F2611" s="12"/>
      <c r="G2611" s="12"/>
      <c r="H2611" s="12"/>
      <c r="I2611" s="12"/>
      <c r="J2611" s="12"/>
      <c r="K2611" s="12"/>
      <c r="L2611" s="12"/>
      <c r="M2611" s="12"/>
      <c r="N2611" s="12"/>
      <c r="O2611" s="12"/>
      <c r="P2611" s="55">
        <f t="shared" si="122"/>
        <v>0</v>
      </c>
    </row>
    <row r="2612" spans="1:16" x14ac:dyDescent="0.25">
      <c r="A2612" s="527"/>
      <c r="B2612" s="530"/>
      <c r="C2612" s="110">
        <v>13</v>
      </c>
      <c r="D2612" s="66"/>
      <c r="E2612" s="12"/>
      <c r="F2612" s="12"/>
      <c r="G2612" s="12"/>
      <c r="H2612" s="12"/>
      <c r="I2612" s="12"/>
      <c r="J2612" s="12"/>
      <c r="K2612" s="12"/>
      <c r="L2612" s="12"/>
      <c r="M2612" s="12"/>
      <c r="N2612" s="12"/>
      <c r="O2612" s="12"/>
      <c r="P2612" s="55">
        <f t="shared" si="122"/>
        <v>0</v>
      </c>
    </row>
    <row r="2613" spans="1:16" x14ac:dyDescent="0.25">
      <c r="A2613" s="527"/>
      <c r="B2613" s="530"/>
      <c r="C2613" s="110">
        <v>14</v>
      </c>
      <c r="D2613" s="66"/>
      <c r="E2613" s="12"/>
      <c r="F2613" s="12"/>
      <c r="G2613" s="12"/>
      <c r="H2613" s="12"/>
      <c r="I2613" s="12"/>
      <c r="J2613" s="12"/>
      <c r="K2613" s="12"/>
      <c r="L2613" s="12"/>
      <c r="M2613" s="12"/>
      <c r="N2613" s="12"/>
      <c r="O2613" s="12"/>
      <c r="P2613" s="55">
        <f t="shared" si="122"/>
        <v>0</v>
      </c>
    </row>
    <row r="2614" spans="1:16" x14ac:dyDescent="0.25">
      <c r="A2614" s="527"/>
      <c r="B2614" s="530"/>
      <c r="C2614" s="110">
        <v>15</v>
      </c>
      <c r="D2614" s="66"/>
      <c r="E2614" s="12"/>
      <c r="F2614" s="12"/>
      <c r="G2614" s="12"/>
      <c r="H2614" s="12"/>
      <c r="I2614" s="12"/>
      <c r="J2614" s="12"/>
      <c r="K2614" s="12"/>
      <c r="L2614" s="12"/>
      <c r="M2614" s="12"/>
      <c r="N2614" s="12"/>
      <c r="O2614" s="12"/>
      <c r="P2614" s="55">
        <f t="shared" si="122"/>
        <v>0</v>
      </c>
    </row>
    <row r="2615" spans="1:16" x14ac:dyDescent="0.25">
      <c r="A2615" s="527"/>
      <c r="B2615" s="530"/>
      <c r="C2615" s="110">
        <v>16</v>
      </c>
      <c r="D2615" s="66"/>
      <c r="E2615" s="12"/>
      <c r="F2615" s="12"/>
      <c r="G2615" s="12"/>
      <c r="H2615" s="12"/>
      <c r="I2615" s="12"/>
      <c r="J2615" s="12"/>
      <c r="K2615" s="12"/>
      <c r="L2615" s="12"/>
      <c r="M2615" s="12"/>
      <c r="N2615" s="12"/>
      <c r="O2615" s="12"/>
      <c r="P2615" s="55">
        <f t="shared" si="122"/>
        <v>0</v>
      </c>
    </row>
    <row r="2616" spans="1:16" x14ac:dyDescent="0.25">
      <c r="A2616" s="527"/>
      <c r="B2616" s="530"/>
      <c r="C2616" s="110">
        <v>17</v>
      </c>
      <c r="D2616" s="66"/>
      <c r="E2616" s="12"/>
      <c r="F2616" s="12"/>
      <c r="G2616" s="12"/>
      <c r="H2616" s="12"/>
      <c r="I2616" s="12"/>
      <c r="J2616" s="12"/>
      <c r="K2616" s="12"/>
      <c r="L2616" s="12"/>
      <c r="M2616" s="12"/>
      <c r="N2616" s="12"/>
      <c r="O2616" s="12"/>
      <c r="P2616" s="55">
        <f t="shared" si="122"/>
        <v>0</v>
      </c>
    </row>
    <row r="2617" spans="1:16" x14ac:dyDescent="0.25">
      <c r="A2617" s="527"/>
      <c r="B2617" s="530"/>
      <c r="C2617" s="110">
        <v>25</v>
      </c>
      <c r="D2617" s="66"/>
      <c r="E2617" s="12"/>
      <c r="F2617" s="12"/>
      <c r="G2617" s="12"/>
      <c r="H2617" s="12"/>
      <c r="I2617" s="12"/>
      <c r="J2617" s="12"/>
      <c r="K2617" s="12"/>
      <c r="L2617" s="12"/>
      <c r="M2617" s="12"/>
      <c r="N2617" s="12"/>
      <c r="O2617" s="12"/>
      <c r="P2617" s="55">
        <f t="shared" si="122"/>
        <v>0</v>
      </c>
    </row>
    <row r="2618" spans="1:16" x14ac:dyDescent="0.25">
      <c r="A2618" s="527"/>
      <c r="B2618" s="530"/>
      <c r="C2618" s="110">
        <v>26</v>
      </c>
      <c r="D2618" s="66"/>
      <c r="E2618" s="12"/>
      <c r="F2618" s="12"/>
      <c r="G2618" s="12"/>
      <c r="H2618" s="12"/>
      <c r="I2618" s="12"/>
      <c r="J2618" s="12"/>
      <c r="K2618" s="12"/>
      <c r="L2618" s="12"/>
      <c r="M2618" s="12"/>
      <c r="N2618" s="12"/>
      <c r="O2618" s="12"/>
      <c r="P2618" s="55">
        <f t="shared" si="122"/>
        <v>0</v>
      </c>
    </row>
    <row r="2619" spans="1:16" x14ac:dyDescent="0.25">
      <c r="A2619" s="528"/>
      <c r="B2619" s="531"/>
      <c r="C2619" s="110">
        <v>27</v>
      </c>
      <c r="D2619" s="66"/>
      <c r="E2619" s="12"/>
      <c r="F2619" s="12"/>
      <c r="G2619" s="12"/>
      <c r="H2619" s="12"/>
      <c r="I2619" s="12"/>
      <c r="J2619" s="12"/>
      <c r="K2619" s="12"/>
      <c r="L2619" s="12"/>
      <c r="M2619" s="12"/>
      <c r="N2619" s="12"/>
      <c r="O2619" s="12"/>
      <c r="P2619" s="55">
        <f t="shared" si="122"/>
        <v>0</v>
      </c>
    </row>
    <row r="2620" spans="1:16" x14ac:dyDescent="0.25">
      <c r="A2620" s="526">
        <v>729</v>
      </c>
      <c r="B2620" s="529" t="s">
        <v>2507</v>
      </c>
      <c r="C2620" s="110">
        <v>11</v>
      </c>
      <c r="D2620" s="66"/>
      <c r="E2620" s="12"/>
      <c r="F2620" s="12"/>
      <c r="G2620" s="12"/>
      <c r="H2620" s="12"/>
      <c r="I2620" s="12"/>
      <c r="J2620" s="12"/>
      <c r="K2620" s="12"/>
      <c r="L2620" s="12"/>
      <c r="M2620" s="12"/>
      <c r="N2620" s="12"/>
      <c r="O2620" s="12"/>
      <c r="P2620" s="55">
        <f t="shared" si="122"/>
        <v>0</v>
      </c>
    </row>
    <row r="2621" spans="1:16" x14ac:dyDescent="0.25">
      <c r="A2621" s="527"/>
      <c r="B2621" s="530"/>
      <c r="C2621" s="110">
        <v>12</v>
      </c>
      <c r="D2621" s="66"/>
      <c r="E2621" s="12"/>
      <c r="F2621" s="12"/>
      <c r="G2621" s="12"/>
      <c r="H2621" s="12"/>
      <c r="I2621" s="12"/>
      <c r="J2621" s="12"/>
      <c r="K2621" s="12"/>
      <c r="L2621" s="12"/>
      <c r="M2621" s="12"/>
      <c r="N2621" s="12"/>
      <c r="O2621" s="12"/>
      <c r="P2621" s="55">
        <f t="shared" si="122"/>
        <v>0</v>
      </c>
    </row>
    <row r="2622" spans="1:16" x14ac:dyDescent="0.25">
      <c r="A2622" s="527"/>
      <c r="B2622" s="530"/>
      <c r="C2622" s="110">
        <v>13</v>
      </c>
      <c r="D2622" s="66"/>
      <c r="E2622" s="12"/>
      <c r="F2622" s="12"/>
      <c r="G2622" s="12"/>
      <c r="H2622" s="12"/>
      <c r="I2622" s="12"/>
      <c r="J2622" s="12"/>
      <c r="K2622" s="12"/>
      <c r="L2622" s="12"/>
      <c r="M2622" s="12"/>
      <c r="N2622" s="12"/>
      <c r="O2622" s="12"/>
      <c r="P2622" s="55">
        <f t="shared" si="122"/>
        <v>0</v>
      </c>
    </row>
    <row r="2623" spans="1:16" x14ac:dyDescent="0.25">
      <c r="A2623" s="527"/>
      <c r="B2623" s="530"/>
      <c r="C2623" s="110">
        <v>14</v>
      </c>
      <c r="D2623" s="66"/>
      <c r="E2623" s="12"/>
      <c r="F2623" s="12"/>
      <c r="G2623" s="12"/>
      <c r="H2623" s="12"/>
      <c r="I2623" s="12"/>
      <c r="J2623" s="12"/>
      <c r="K2623" s="12"/>
      <c r="L2623" s="12"/>
      <c r="M2623" s="12"/>
      <c r="N2623" s="12"/>
      <c r="O2623" s="12"/>
      <c r="P2623" s="55">
        <f t="shared" si="122"/>
        <v>0</v>
      </c>
    </row>
    <row r="2624" spans="1:16" x14ac:dyDescent="0.25">
      <c r="A2624" s="527"/>
      <c r="B2624" s="530"/>
      <c r="C2624" s="110">
        <v>15</v>
      </c>
      <c r="D2624" s="66"/>
      <c r="E2624" s="12"/>
      <c r="F2624" s="12"/>
      <c r="G2624" s="12"/>
      <c r="H2624" s="12"/>
      <c r="I2624" s="12"/>
      <c r="J2624" s="12"/>
      <c r="K2624" s="12"/>
      <c r="L2624" s="12"/>
      <c r="M2624" s="12"/>
      <c r="N2624" s="12"/>
      <c r="O2624" s="12"/>
      <c r="P2624" s="55">
        <f t="shared" si="122"/>
        <v>0</v>
      </c>
    </row>
    <row r="2625" spans="1:16" x14ac:dyDescent="0.25">
      <c r="A2625" s="527"/>
      <c r="B2625" s="530"/>
      <c r="C2625" s="110">
        <v>16</v>
      </c>
      <c r="D2625" s="66"/>
      <c r="E2625" s="12"/>
      <c r="F2625" s="12"/>
      <c r="G2625" s="12"/>
      <c r="H2625" s="12"/>
      <c r="I2625" s="12"/>
      <c r="J2625" s="12"/>
      <c r="K2625" s="12"/>
      <c r="L2625" s="12"/>
      <c r="M2625" s="12"/>
      <c r="N2625" s="12"/>
      <c r="O2625" s="12"/>
      <c r="P2625" s="55">
        <f t="shared" si="122"/>
        <v>0</v>
      </c>
    </row>
    <row r="2626" spans="1:16" x14ac:dyDescent="0.25">
      <c r="A2626" s="527"/>
      <c r="B2626" s="530"/>
      <c r="C2626" s="110">
        <v>17</v>
      </c>
      <c r="D2626" s="66"/>
      <c r="E2626" s="12"/>
      <c r="F2626" s="12"/>
      <c r="G2626" s="12"/>
      <c r="H2626" s="12"/>
      <c r="I2626" s="12"/>
      <c r="J2626" s="12"/>
      <c r="K2626" s="12"/>
      <c r="L2626" s="12"/>
      <c r="M2626" s="12"/>
      <c r="N2626" s="12"/>
      <c r="O2626" s="12"/>
      <c r="P2626" s="55">
        <f t="shared" si="122"/>
        <v>0</v>
      </c>
    </row>
    <row r="2627" spans="1:16" x14ac:dyDescent="0.25">
      <c r="A2627" s="527"/>
      <c r="B2627" s="530"/>
      <c r="C2627" s="110">
        <v>25</v>
      </c>
      <c r="D2627" s="66"/>
      <c r="E2627" s="12"/>
      <c r="F2627" s="12"/>
      <c r="G2627" s="12"/>
      <c r="H2627" s="12"/>
      <c r="I2627" s="12"/>
      <c r="J2627" s="12"/>
      <c r="K2627" s="12"/>
      <c r="L2627" s="12"/>
      <c r="M2627" s="12"/>
      <c r="N2627" s="12"/>
      <c r="O2627" s="12"/>
      <c r="P2627" s="55">
        <f t="shared" si="122"/>
        <v>0</v>
      </c>
    </row>
    <row r="2628" spans="1:16" x14ac:dyDescent="0.25">
      <c r="A2628" s="527"/>
      <c r="B2628" s="530"/>
      <c r="C2628" s="110">
        <v>26</v>
      </c>
      <c r="D2628" s="66"/>
      <c r="E2628" s="12"/>
      <c r="F2628" s="12"/>
      <c r="G2628" s="12"/>
      <c r="H2628" s="12"/>
      <c r="I2628" s="12"/>
      <c r="J2628" s="12"/>
      <c r="K2628" s="12"/>
      <c r="L2628" s="12"/>
      <c r="M2628" s="12"/>
      <c r="N2628" s="12"/>
      <c r="O2628" s="12"/>
      <c r="P2628" s="55">
        <f t="shared" si="122"/>
        <v>0</v>
      </c>
    </row>
    <row r="2629" spans="1:16" x14ac:dyDescent="0.25">
      <c r="A2629" s="528"/>
      <c r="B2629" s="531"/>
      <c r="C2629" s="110">
        <v>27</v>
      </c>
      <c r="D2629" s="66"/>
      <c r="E2629" s="12"/>
      <c r="F2629" s="12"/>
      <c r="G2629" s="12"/>
      <c r="H2629" s="12"/>
      <c r="I2629" s="12"/>
      <c r="J2629" s="12"/>
      <c r="K2629" s="12"/>
      <c r="L2629" s="12"/>
      <c r="M2629" s="12"/>
      <c r="N2629" s="12"/>
      <c r="O2629" s="12"/>
      <c r="P2629" s="55">
        <f t="shared" si="122"/>
        <v>0</v>
      </c>
    </row>
    <row r="2630" spans="1:16" x14ac:dyDescent="0.25">
      <c r="A2630" s="74">
        <v>7300</v>
      </c>
      <c r="B2630" s="534" t="s">
        <v>2508</v>
      </c>
      <c r="C2630" s="535"/>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x14ac:dyDescent="0.25">
      <c r="A2631" s="526">
        <v>731</v>
      </c>
      <c r="B2631" s="529" t="s">
        <v>2509</v>
      </c>
      <c r="C2631" s="110">
        <v>11</v>
      </c>
      <c r="D2631" s="66"/>
      <c r="E2631" s="12"/>
      <c r="F2631" s="12"/>
      <c r="G2631" s="12"/>
      <c r="H2631" s="12"/>
      <c r="I2631" s="12"/>
      <c r="J2631" s="12"/>
      <c r="K2631" s="12"/>
      <c r="L2631" s="12"/>
      <c r="M2631" s="12"/>
      <c r="N2631" s="12"/>
      <c r="O2631" s="12"/>
      <c r="P2631" s="55">
        <f t="shared" ref="P2631:P2690" si="124">SUM(D2631:O2631)</f>
        <v>0</v>
      </c>
    </row>
    <row r="2632" spans="1:16" x14ac:dyDescent="0.25">
      <c r="A2632" s="527"/>
      <c r="B2632" s="530"/>
      <c r="C2632" s="110">
        <v>12</v>
      </c>
      <c r="D2632" s="66"/>
      <c r="E2632" s="12"/>
      <c r="F2632" s="12"/>
      <c r="G2632" s="12"/>
      <c r="H2632" s="12"/>
      <c r="I2632" s="12"/>
      <c r="J2632" s="12"/>
      <c r="K2632" s="12"/>
      <c r="L2632" s="12"/>
      <c r="M2632" s="12"/>
      <c r="N2632" s="12"/>
      <c r="O2632" s="12"/>
      <c r="P2632" s="55">
        <f t="shared" si="124"/>
        <v>0</v>
      </c>
    </row>
    <row r="2633" spans="1:16" x14ac:dyDescent="0.25">
      <c r="A2633" s="527"/>
      <c r="B2633" s="530"/>
      <c r="C2633" s="110">
        <v>13</v>
      </c>
      <c r="D2633" s="66"/>
      <c r="E2633" s="12"/>
      <c r="F2633" s="12"/>
      <c r="G2633" s="12"/>
      <c r="H2633" s="12"/>
      <c r="I2633" s="12"/>
      <c r="J2633" s="12"/>
      <c r="K2633" s="12"/>
      <c r="L2633" s="12"/>
      <c r="M2633" s="12"/>
      <c r="N2633" s="12"/>
      <c r="O2633" s="12"/>
      <c r="P2633" s="55">
        <f t="shared" si="124"/>
        <v>0</v>
      </c>
    </row>
    <row r="2634" spans="1:16" x14ac:dyDescent="0.25">
      <c r="A2634" s="527"/>
      <c r="B2634" s="530"/>
      <c r="C2634" s="110">
        <v>14</v>
      </c>
      <c r="D2634" s="66"/>
      <c r="E2634" s="12"/>
      <c r="F2634" s="12"/>
      <c r="G2634" s="12"/>
      <c r="H2634" s="12"/>
      <c r="I2634" s="12"/>
      <c r="J2634" s="12"/>
      <c r="K2634" s="12"/>
      <c r="L2634" s="12"/>
      <c r="M2634" s="12"/>
      <c r="N2634" s="12"/>
      <c r="O2634" s="12"/>
      <c r="P2634" s="55">
        <f t="shared" si="124"/>
        <v>0</v>
      </c>
    </row>
    <row r="2635" spans="1:16" x14ac:dyDescent="0.25">
      <c r="A2635" s="527"/>
      <c r="B2635" s="530"/>
      <c r="C2635" s="110">
        <v>15</v>
      </c>
      <c r="D2635" s="66"/>
      <c r="E2635" s="12"/>
      <c r="F2635" s="12"/>
      <c r="G2635" s="12"/>
      <c r="H2635" s="12"/>
      <c r="I2635" s="12"/>
      <c r="J2635" s="12"/>
      <c r="K2635" s="12"/>
      <c r="L2635" s="12"/>
      <c r="M2635" s="12"/>
      <c r="N2635" s="12"/>
      <c r="O2635" s="12"/>
      <c r="P2635" s="55">
        <f t="shared" si="124"/>
        <v>0</v>
      </c>
    </row>
    <row r="2636" spans="1:16" x14ac:dyDescent="0.25">
      <c r="A2636" s="527"/>
      <c r="B2636" s="530"/>
      <c r="C2636" s="110">
        <v>16</v>
      </c>
      <c r="D2636" s="66"/>
      <c r="E2636" s="12"/>
      <c r="F2636" s="12"/>
      <c r="G2636" s="12"/>
      <c r="H2636" s="12"/>
      <c r="I2636" s="12"/>
      <c r="J2636" s="12"/>
      <c r="K2636" s="12"/>
      <c r="L2636" s="12"/>
      <c r="M2636" s="12"/>
      <c r="N2636" s="12"/>
      <c r="O2636" s="12"/>
      <c r="P2636" s="55">
        <f t="shared" si="124"/>
        <v>0</v>
      </c>
    </row>
    <row r="2637" spans="1:16" x14ac:dyDescent="0.25">
      <c r="A2637" s="527"/>
      <c r="B2637" s="530"/>
      <c r="C2637" s="110">
        <v>17</v>
      </c>
      <c r="D2637" s="66"/>
      <c r="E2637" s="12"/>
      <c r="F2637" s="12"/>
      <c r="G2637" s="12"/>
      <c r="H2637" s="12"/>
      <c r="I2637" s="12"/>
      <c r="J2637" s="12"/>
      <c r="K2637" s="12"/>
      <c r="L2637" s="12"/>
      <c r="M2637" s="12"/>
      <c r="N2637" s="12"/>
      <c r="O2637" s="12"/>
      <c r="P2637" s="55">
        <f t="shared" si="124"/>
        <v>0</v>
      </c>
    </row>
    <row r="2638" spans="1:16" x14ac:dyDescent="0.25">
      <c r="A2638" s="527"/>
      <c r="B2638" s="530"/>
      <c r="C2638" s="110">
        <v>25</v>
      </c>
      <c r="D2638" s="66"/>
      <c r="E2638" s="12"/>
      <c r="F2638" s="12"/>
      <c r="G2638" s="12"/>
      <c r="H2638" s="12"/>
      <c r="I2638" s="12"/>
      <c r="J2638" s="12"/>
      <c r="K2638" s="12"/>
      <c r="L2638" s="12"/>
      <c r="M2638" s="12"/>
      <c r="N2638" s="12"/>
      <c r="O2638" s="12"/>
      <c r="P2638" s="55">
        <f t="shared" si="124"/>
        <v>0</v>
      </c>
    </row>
    <row r="2639" spans="1:16" x14ac:dyDescent="0.25">
      <c r="A2639" s="527"/>
      <c r="B2639" s="530"/>
      <c r="C2639" s="110">
        <v>26</v>
      </c>
      <c r="D2639" s="66"/>
      <c r="E2639" s="12"/>
      <c r="F2639" s="12"/>
      <c r="G2639" s="12"/>
      <c r="H2639" s="12"/>
      <c r="I2639" s="12"/>
      <c r="J2639" s="12"/>
      <c r="K2639" s="12"/>
      <c r="L2639" s="12"/>
      <c r="M2639" s="12"/>
      <c r="N2639" s="12"/>
      <c r="O2639" s="12"/>
      <c r="P2639" s="55">
        <f t="shared" si="124"/>
        <v>0</v>
      </c>
    </row>
    <row r="2640" spans="1:16" x14ac:dyDescent="0.25">
      <c r="A2640" s="528"/>
      <c r="B2640" s="531"/>
      <c r="C2640" s="110">
        <v>27</v>
      </c>
      <c r="D2640" s="66"/>
      <c r="E2640" s="12"/>
      <c r="F2640" s="12"/>
      <c r="G2640" s="12"/>
      <c r="H2640" s="12"/>
      <c r="I2640" s="12"/>
      <c r="J2640" s="12"/>
      <c r="K2640" s="12"/>
      <c r="L2640" s="12"/>
      <c r="M2640" s="12"/>
      <c r="N2640" s="12"/>
      <c r="O2640" s="12"/>
      <c r="P2640" s="55">
        <f t="shared" si="124"/>
        <v>0</v>
      </c>
    </row>
    <row r="2641" spans="1:16" x14ac:dyDescent="0.25">
      <c r="A2641" s="526">
        <v>732</v>
      </c>
      <c r="B2641" s="529" t="s">
        <v>2510</v>
      </c>
      <c r="C2641" s="110">
        <v>11</v>
      </c>
      <c r="D2641" s="66"/>
      <c r="E2641" s="12"/>
      <c r="F2641" s="12"/>
      <c r="G2641" s="12"/>
      <c r="H2641" s="12"/>
      <c r="I2641" s="12"/>
      <c r="J2641" s="12"/>
      <c r="K2641" s="12"/>
      <c r="L2641" s="12"/>
      <c r="M2641" s="12"/>
      <c r="N2641" s="12"/>
      <c r="O2641" s="12"/>
      <c r="P2641" s="55">
        <f t="shared" si="124"/>
        <v>0</v>
      </c>
    </row>
    <row r="2642" spans="1:16" x14ac:dyDescent="0.25">
      <c r="A2642" s="527"/>
      <c r="B2642" s="530"/>
      <c r="C2642" s="110">
        <v>12</v>
      </c>
      <c r="D2642" s="66"/>
      <c r="E2642" s="12"/>
      <c r="F2642" s="12"/>
      <c r="G2642" s="12"/>
      <c r="H2642" s="12"/>
      <c r="I2642" s="12"/>
      <c r="J2642" s="12"/>
      <c r="K2642" s="12"/>
      <c r="L2642" s="12"/>
      <c r="M2642" s="12"/>
      <c r="N2642" s="12"/>
      <c r="O2642" s="12"/>
      <c r="P2642" s="55">
        <f t="shared" si="124"/>
        <v>0</v>
      </c>
    </row>
    <row r="2643" spans="1:16" x14ac:dyDescent="0.25">
      <c r="A2643" s="527"/>
      <c r="B2643" s="530"/>
      <c r="C2643" s="110">
        <v>13</v>
      </c>
      <c r="D2643" s="66"/>
      <c r="E2643" s="12"/>
      <c r="F2643" s="12"/>
      <c r="G2643" s="12"/>
      <c r="H2643" s="12"/>
      <c r="I2643" s="12"/>
      <c r="J2643" s="12"/>
      <c r="K2643" s="12"/>
      <c r="L2643" s="12"/>
      <c r="M2643" s="12"/>
      <c r="N2643" s="12"/>
      <c r="O2643" s="12"/>
      <c r="P2643" s="55">
        <f t="shared" si="124"/>
        <v>0</v>
      </c>
    </row>
    <row r="2644" spans="1:16" x14ac:dyDescent="0.25">
      <c r="A2644" s="527"/>
      <c r="B2644" s="530"/>
      <c r="C2644" s="110">
        <v>14</v>
      </c>
      <c r="D2644" s="66"/>
      <c r="E2644" s="12"/>
      <c r="F2644" s="12"/>
      <c r="G2644" s="12"/>
      <c r="H2644" s="12"/>
      <c r="I2644" s="12"/>
      <c r="J2644" s="12"/>
      <c r="K2644" s="12"/>
      <c r="L2644" s="12"/>
      <c r="M2644" s="12"/>
      <c r="N2644" s="12"/>
      <c r="O2644" s="12"/>
      <c r="P2644" s="55">
        <f t="shared" si="124"/>
        <v>0</v>
      </c>
    </row>
    <row r="2645" spans="1:16" x14ac:dyDescent="0.25">
      <c r="A2645" s="527"/>
      <c r="B2645" s="530"/>
      <c r="C2645" s="110">
        <v>15</v>
      </c>
      <c r="D2645" s="66"/>
      <c r="E2645" s="12"/>
      <c r="F2645" s="12"/>
      <c r="G2645" s="12"/>
      <c r="H2645" s="12"/>
      <c r="I2645" s="12"/>
      <c r="J2645" s="12"/>
      <c r="K2645" s="12"/>
      <c r="L2645" s="12"/>
      <c r="M2645" s="12"/>
      <c r="N2645" s="12"/>
      <c r="O2645" s="12"/>
      <c r="P2645" s="55">
        <f t="shared" si="124"/>
        <v>0</v>
      </c>
    </row>
    <row r="2646" spans="1:16" x14ac:dyDescent="0.25">
      <c r="A2646" s="527"/>
      <c r="B2646" s="530"/>
      <c r="C2646" s="110">
        <v>16</v>
      </c>
      <c r="D2646" s="66"/>
      <c r="E2646" s="12"/>
      <c r="F2646" s="12"/>
      <c r="G2646" s="12"/>
      <c r="H2646" s="12"/>
      <c r="I2646" s="12"/>
      <c r="J2646" s="12"/>
      <c r="K2646" s="12"/>
      <c r="L2646" s="12"/>
      <c r="M2646" s="12"/>
      <c r="N2646" s="12"/>
      <c r="O2646" s="12"/>
      <c r="P2646" s="55">
        <f t="shared" si="124"/>
        <v>0</v>
      </c>
    </row>
    <row r="2647" spans="1:16" x14ac:dyDescent="0.25">
      <c r="A2647" s="527"/>
      <c r="B2647" s="530"/>
      <c r="C2647" s="110">
        <v>17</v>
      </c>
      <c r="D2647" s="66"/>
      <c r="E2647" s="12"/>
      <c r="F2647" s="12"/>
      <c r="G2647" s="12"/>
      <c r="H2647" s="12"/>
      <c r="I2647" s="12"/>
      <c r="J2647" s="12"/>
      <c r="K2647" s="12"/>
      <c r="L2647" s="12"/>
      <c r="M2647" s="12"/>
      <c r="N2647" s="12"/>
      <c r="O2647" s="12"/>
      <c r="P2647" s="55">
        <f t="shared" si="124"/>
        <v>0</v>
      </c>
    </row>
    <row r="2648" spans="1:16" x14ac:dyDescent="0.25">
      <c r="A2648" s="527"/>
      <c r="B2648" s="530"/>
      <c r="C2648" s="110">
        <v>25</v>
      </c>
      <c r="D2648" s="66"/>
      <c r="E2648" s="12"/>
      <c r="F2648" s="12"/>
      <c r="G2648" s="12"/>
      <c r="H2648" s="12"/>
      <c r="I2648" s="12"/>
      <c r="J2648" s="12"/>
      <c r="K2648" s="12"/>
      <c r="L2648" s="12"/>
      <c r="M2648" s="12"/>
      <c r="N2648" s="12"/>
      <c r="O2648" s="12"/>
      <c r="P2648" s="55">
        <f t="shared" si="124"/>
        <v>0</v>
      </c>
    </row>
    <row r="2649" spans="1:16" x14ac:dyDescent="0.25">
      <c r="A2649" s="527"/>
      <c r="B2649" s="530"/>
      <c r="C2649" s="110">
        <v>26</v>
      </c>
      <c r="D2649" s="66"/>
      <c r="E2649" s="12"/>
      <c r="F2649" s="12"/>
      <c r="G2649" s="12"/>
      <c r="H2649" s="12"/>
      <c r="I2649" s="12"/>
      <c r="J2649" s="12"/>
      <c r="K2649" s="12"/>
      <c r="L2649" s="12"/>
      <c r="M2649" s="12"/>
      <c r="N2649" s="12"/>
      <c r="O2649" s="12"/>
      <c r="P2649" s="55">
        <f t="shared" si="124"/>
        <v>0</v>
      </c>
    </row>
    <row r="2650" spans="1:16" x14ac:dyDescent="0.25">
      <c r="A2650" s="528"/>
      <c r="B2650" s="531"/>
      <c r="C2650" s="110">
        <v>27</v>
      </c>
      <c r="D2650" s="66"/>
      <c r="E2650" s="12"/>
      <c r="F2650" s="12"/>
      <c r="G2650" s="12"/>
      <c r="H2650" s="12"/>
      <c r="I2650" s="12"/>
      <c r="J2650" s="12"/>
      <c r="K2650" s="12"/>
      <c r="L2650" s="12"/>
      <c r="M2650" s="12"/>
      <c r="N2650" s="12"/>
      <c r="O2650" s="12"/>
      <c r="P2650" s="55">
        <f t="shared" si="124"/>
        <v>0</v>
      </c>
    </row>
    <row r="2651" spans="1:16" x14ac:dyDescent="0.25">
      <c r="A2651" s="526">
        <v>733</v>
      </c>
      <c r="B2651" s="529" t="s">
        <v>2511</v>
      </c>
      <c r="C2651" s="110">
        <v>11</v>
      </c>
      <c r="D2651" s="66"/>
      <c r="E2651" s="12"/>
      <c r="F2651" s="12"/>
      <c r="G2651" s="12"/>
      <c r="H2651" s="12"/>
      <c r="I2651" s="12"/>
      <c r="J2651" s="12"/>
      <c r="K2651" s="12"/>
      <c r="L2651" s="12"/>
      <c r="M2651" s="12"/>
      <c r="N2651" s="12"/>
      <c r="O2651" s="12"/>
      <c r="P2651" s="55">
        <f t="shared" si="124"/>
        <v>0</v>
      </c>
    </row>
    <row r="2652" spans="1:16" x14ac:dyDescent="0.25">
      <c r="A2652" s="527"/>
      <c r="B2652" s="530"/>
      <c r="C2652" s="110">
        <v>12</v>
      </c>
      <c r="D2652" s="66"/>
      <c r="E2652" s="12"/>
      <c r="F2652" s="12"/>
      <c r="G2652" s="12"/>
      <c r="H2652" s="12"/>
      <c r="I2652" s="12"/>
      <c r="J2652" s="12"/>
      <c r="K2652" s="12"/>
      <c r="L2652" s="12"/>
      <c r="M2652" s="12"/>
      <c r="N2652" s="12"/>
      <c r="O2652" s="12"/>
      <c r="P2652" s="55">
        <f t="shared" si="124"/>
        <v>0</v>
      </c>
    </row>
    <row r="2653" spans="1:16" x14ac:dyDescent="0.25">
      <c r="A2653" s="527"/>
      <c r="B2653" s="530"/>
      <c r="C2653" s="110">
        <v>13</v>
      </c>
      <c r="D2653" s="66"/>
      <c r="E2653" s="12"/>
      <c r="F2653" s="12"/>
      <c r="G2653" s="12"/>
      <c r="H2653" s="12"/>
      <c r="I2653" s="12"/>
      <c r="J2653" s="12"/>
      <c r="K2653" s="12"/>
      <c r="L2653" s="12"/>
      <c r="M2653" s="12"/>
      <c r="N2653" s="12"/>
      <c r="O2653" s="12"/>
      <c r="P2653" s="55">
        <f t="shared" si="124"/>
        <v>0</v>
      </c>
    </row>
    <row r="2654" spans="1:16" x14ac:dyDescent="0.25">
      <c r="A2654" s="527"/>
      <c r="B2654" s="530"/>
      <c r="C2654" s="110">
        <v>14</v>
      </c>
      <c r="D2654" s="66"/>
      <c r="E2654" s="12"/>
      <c r="F2654" s="12"/>
      <c r="G2654" s="12"/>
      <c r="H2654" s="12"/>
      <c r="I2654" s="12"/>
      <c r="J2654" s="12"/>
      <c r="K2654" s="12"/>
      <c r="L2654" s="12"/>
      <c r="M2654" s="12"/>
      <c r="N2654" s="12"/>
      <c r="O2654" s="12"/>
      <c r="P2654" s="55">
        <f t="shared" si="124"/>
        <v>0</v>
      </c>
    </row>
    <row r="2655" spans="1:16" x14ac:dyDescent="0.25">
      <c r="A2655" s="527"/>
      <c r="B2655" s="530"/>
      <c r="C2655" s="110">
        <v>15</v>
      </c>
      <c r="D2655" s="66"/>
      <c r="E2655" s="12"/>
      <c r="F2655" s="12"/>
      <c r="G2655" s="12"/>
      <c r="H2655" s="12"/>
      <c r="I2655" s="12"/>
      <c r="J2655" s="12"/>
      <c r="K2655" s="12"/>
      <c r="L2655" s="12"/>
      <c r="M2655" s="12"/>
      <c r="N2655" s="12"/>
      <c r="O2655" s="12"/>
      <c r="P2655" s="55">
        <f t="shared" si="124"/>
        <v>0</v>
      </c>
    </row>
    <row r="2656" spans="1:16" x14ac:dyDescent="0.25">
      <c r="A2656" s="527"/>
      <c r="B2656" s="530"/>
      <c r="C2656" s="110">
        <v>16</v>
      </c>
      <c r="D2656" s="66"/>
      <c r="E2656" s="12"/>
      <c r="F2656" s="12"/>
      <c r="G2656" s="12"/>
      <c r="H2656" s="12"/>
      <c r="I2656" s="12"/>
      <c r="J2656" s="12"/>
      <c r="K2656" s="12"/>
      <c r="L2656" s="12"/>
      <c r="M2656" s="12"/>
      <c r="N2656" s="12"/>
      <c r="O2656" s="12"/>
      <c r="P2656" s="55">
        <f t="shared" si="124"/>
        <v>0</v>
      </c>
    </row>
    <row r="2657" spans="1:16" x14ac:dyDescent="0.25">
      <c r="A2657" s="527"/>
      <c r="B2657" s="530"/>
      <c r="C2657" s="110">
        <v>17</v>
      </c>
      <c r="D2657" s="66"/>
      <c r="E2657" s="12"/>
      <c r="F2657" s="12"/>
      <c r="G2657" s="12"/>
      <c r="H2657" s="12"/>
      <c r="I2657" s="12"/>
      <c r="J2657" s="12"/>
      <c r="K2657" s="12"/>
      <c r="L2657" s="12"/>
      <c r="M2657" s="12"/>
      <c r="N2657" s="12"/>
      <c r="O2657" s="12"/>
      <c r="P2657" s="55">
        <f t="shared" si="124"/>
        <v>0</v>
      </c>
    </row>
    <row r="2658" spans="1:16" x14ac:dyDescent="0.25">
      <c r="A2658" s="527"/>
      <c r="B2658" s="530"/>
      <c r="C2658" s="110">
        <v>25</v>
      </c>
      <c r="D2658" s="66"/>
      <c r="E2658" s="12"/>
      <c r="F2658" s="12"/>
      <c r="G2658" s="12"/>
      <c r="H2658" s="12"/>
      <c r="I2658" s="12"/>
      <c r="J2658" s="12"/>
      <c r="K2658" s="12"/>
      <c r="L2658" s="12"/>
      <c r="M2658" s="12"/>
      <c r="N2658" s="12"/>
      <c r="O2658" s="12"/>
      <c r="P2658" s="55">
        <f t="shared" si="124"/>
        <v>0</v>
      </c>
    </row>
    <row r="2659" spans="1:16" x14ac:dyDescent="0.25">
      <c r="A2659" s="527"/>
      <c r="B2659" s="530"/>
      <c r="C2659" s="110">
        <v>26</v>
      </c>
      <c r="D2659" s="66"/>
      <c r="E2659" s="12"/>
      <c r="F2659" s="12"/>
      <c r="G2659" s="12"/>
      <c r="H2659" s="12"/>
      <c r="I2659" s="12"/>
      <c r="J2659" s="12"/>
      <c r="K2659" s="12"/>
      <c r="L2659" s="12"/>
      <c r="M2659" s="12"/>
      <c r="N2659" s="12"/>
      <c r="O2659" s="12"/>
      <c r="P2659" s="55">
        <f t="shared" si="124"/>
        <v>0</v>
      </c>
    </row>
    <row r="2660" spans="1:16" x14ac:dyDescent="0.25">
      <c r="A2660" s="528"/>
      <c r="B2660" s="531"/>
      <c r="C2660" s="110">
        <v>27</v>
      </c>
      <c r="D2660" s="66"/>
      <c r="E2660" s="12"/>
      <c r="F2660" s="12"/>
      <c r="G2660" s="12"/>
      <c r="H2660" s="12"/>
      <c r="I2660" s="12"/>
      <c r="J2660" s="12"/>
      <c r="K2660" s="12"/>
      <c r="L2660" s="12"/>
      <c r="M2660" s="12"/>
      <c r="N2660" s="12"/>
      <c r="O2660" s="12"/>
      <c r="P2660" s="55">
        <f t="shared" si="124"/>
        <v>0</v>
      </c>
    </row>
    <row r="2661" spans="1:16" x14ac:dyDescent="0.25">
      <c r="A2661" s="526">
        <v>734</v>
      </c>
      <c r="B2661" s="529" t="s">
        <v>2512</v>
      </c>
      <c r="C2661" s="110">
        <v>11</v>
      </c>
      <c r="D2661" s="66"/>
      <c r="E2661" s="12"/>
      <c r="F2661" s="12"/>
      <c r="G2661" s="12"/>
      <c r="H2661" s="12"/>
      <c r="I2661" s="12"/>
      <c r="J2661" s="12"/>
      <c r="K2661" s="12"/>
      <c r="L2661" s="12"/>
      <c r="M2661" s="12"/>
      <c r="N2661" s="12"/>
      <c r="O2661" s="12"/>
      <c r="P2661" s="55">
        <f t="shared" si="124"/>
        <v>0</v>
      </c>
    </row>
    <row r="2662" spans="1:16" x14ac:dyDescent="0.25">
      <c r="A2662" s="527"/>
      <c r="B2662" s="530"/>
      <c r="C2662" s="110">
        <v>12</v>
      </c>
      <c r="D2662" s="66"/>
      <c r="E2662" s="12"/>
      <c r="F2662" s="12"/>
      <c r="G2662" s="12"/>
      <c r="H2662" s="12"/>
      <c r="I2662" s="12"/>
      <c r="J2662" s="12"/>
      <c r="K2662" s="12"/>
      <c r="L2662" s="12"/>
      <c r="M2662" s="12"/>
      <c r="N2662" s="12"/>
      <c r="O2662" s="12"/>
      <c r="P2662" s="55">
        <f t="shared" si="124"/>
        <v>0</v>
      </c>
    </row>
    <row r="2663" spans="1:16" x14ac:dyDescent="0.25">
      <c r="A2663" s="527"/>
      <c r="B2663" s="530"/>
      <c r="C2663" s="110">
        <v>13</v>
      </c>
      <c r="D2663" s="66"/>
      <c r="E2663" s="12"/>
      <c r="F2663" s="12"/>
      <c r="G2663" s="12"/>
      <c r="H2663" s="12"/>
      <c r="I2663" s="12"/>
      <c r="J2663" s="12"/>
      <c r="K2663" s="12"/>
      <c r="L2663" s="12"/>
      <c r="M2663" s="12"/>
      <c r="N2663" s="12"/>
      <c r="O2663" s="12"/>
      <c r="P2663" s="55">
        <f t="shared" si="124"/>
        <v>0</v>
      </c>
    </row>
    <row r="2664" spans="1:16" x14ac:dyDescent="0.25">
      <c r="A2664" s="527"/>
      <c r="B2664" s="530"/>
      <c r="C2664" s="110">
        <v>14</v>
      </c>
      <c r="D2664" s="66"/>
      <c r="E2664" s="12"/>
      <c r="F2664" s="12"/>
      <c r="G2664" s="12"/>
      <c r="H2664" s="12"/>
      <c r="I2664" s="12"/>
      <c r="J2664" s="12"/>
      <c r="K2664" s="12"/>
      <c r="L2664" s="12"/>
      <c r="M2664" s="12"/>
      <c r="N2664" s="12"/>
      <c r="O2664" s="12"/>
      <c r="P2664" s="55">
        <f t="shared" si="124"/>
        <v>0</v>
      </c>
    </row>
    <row r="2665" spans="1:16" x14ac:dyDescent="0.25">
      <c r="A2665" s="527"/>
      <c r="B2665" s="530"/>
      <c r="C2665" s="110">
        <v>15</v>
      </c>
      <c r="D2665" s="66"/>
      <c r="E2665" s="12"/>
      <c r="F2665" s="12"/>
      <c r="G2665" s="12"/>
      <c r="H2665" s="12"/>
      <c r="I2665" s="12"/>
      <c r="J2665" s="12"/>
      <c r="K2665" s="12"/>
      <c r="L2665" s="12"/>
      <c r="M2665" s="12"/>
      <c r="N2665" s="12"/>
      <c r="O2665" s="12"/>
      <c r="P2665" s="55">
        <f t="shared" si="124"/>
        <v>0</v>
      </c>
    </row>
    <row r="2666" spans="1:16" x14ac:dyDescent="0.25">
      <c r="A2666" s="527"/>
      <c r="B2666" s="530"/>
      <c r="C2666" s="110">
        <v>16</v>
      </c>
      <c r="D2666" s="66"/>
      <c r="E2666" s="12"/>
      <c r="F2666" s="12"/>
      <c r="G2666" s="12"/>
      <c r="H2666" s="12"/>
      <c r="I2666" s="12"/>
      <c r="J2666" s="12"/>
      <c r="K2666" s="12"/>
      <c r="L2666" s="12"/>
      <c r="M2666" s="12"/>
      <c r="N2666" s="12"/>
      <c r="O2666" s="12"/>
      <c r="P2666" s="55">
        <f t="shared" si="124"/>
        <v>0</v>
      </c>
    </row>
    <row r="2667" spans="1:16" x14ac:dyDescent="0.25">
      <c r="A2667" s="527"/>
      <c r="B2667" s="530"/>
      <c r="C2667" s="110">
        <v>17</v>
      </c>
      <c r="D2667" s="66"/>
      <c r="E2667" s="12"/>
      <c r="F2667" s="12"/>
      <c r="G2667" s="12"/>
      <c r="H2667" s="12"/>
      <c r="I2667" s="12"/>
      <c r="J2667" s="12"/>
      <c r="K2667" s="12"/>
      <c r="L2667" s="12"/>
      <c r="M2667" s="12"/>
      <c r="N2667" s="12"/>
      <c r="O2667" s="12"/>
      <c r="P2667" s="55">
        <f t="shared" si="124"/>
        <v>0</v>
      </c>
    </row>
    <row r="2668" spans="1:16" x14ac:dyDescent="0.25">
      <c r="A2668" s="527"/>
      <c r="B2668" s="530"/>
      <c r="C2668" s="110">
        <v>25</v>
      </c>
      <c r="D2668" s="66"/>
      <c r="E2668" s="12"/>
      <c r="F2668" s="12"/>
      <c r="G2668" s="12"/>
      <c r="H2668" s="12"/>
      <c r="I2668" s="12"/>
      <c r="J2668" s="12"/>
      <c r="K2668" s="12"/>
      <c r="L2668" s="12"/>
      <c r="M2668" s="12"/>
      <c r="N2668" s="12"/>
      <c r="O2668" s="12"/>
      <c r="P2668" s="55">
        <f t="shared" si="124"/>
        <v>0</v>
      </c>
    </row>
    <row r="2669" spans="1:16" x14ac:dyDescent="0.25">
      <c r="A2669" s="527"/>
      <c r="B2669" s="530"/>
      <c r="C2669" s="110">
        <v>26</v>
      </c>
      <c r="D2669" s="66"/>
      <c r="E2669" s="12"/>
      <c r="F2669" s="12"/>
      <c r="G2669" s="12"/>
      <c r="H2669" s="12"/>
      <c r="I2669" s="12"/>
      <c r="J2669" s="12"/>
      <c r="K2669" s="12"/>
      <c r="L2669" s="12"/>
      <c r="M2669" s="12"/>
      <c r="N2669" s="12"/>
      <c r="O2669" s="12"/>
      <c r="P2669" s="55">
        <f t="shared" si="124"/>
        <v>0</v>
      </c>
    </row>
    <row r="2670" spans="1:16" x14ac:dyDescent="0.25">
      <c r="A2670" s="528"/>
      <c r="B2670" s="531"/>
      <c r="C2670" s="110">
        <v>27</v>
      </c>
      <c r="D2670" s="66"/>
      <c r="E2670" s="12"/>
      <c r="F2670" s="12"/>
      <c r="G2670" s="12"/>
      <c r="H2670" s="12"/>
      <c r="I2670" s="12"/>
      <c r="J2670" s="12"/>
      <c r="K2670" s="12"/>
      <c r="L2670" s="12"/>
      <c r="M2670" s="12"/>
      <c r="N2670" s="12"/>
      <c r="O2670" s="12"/>
      <c r="P2670" s="55">
        <f t="shared" si="124"/>
        <v>0</v>
      </c>
    </row>
    <row r="2671" spans="1:16" x14ac:dyDescent="0.25">
      <c r="A2671" s="526">
        <v>735</v>
      </c>
      <c r="B2671" s="529" t="s">
        <v>2513</v>
      </c>
      <c r="C2671" s="110">
        <v>11</v>
      </c>
      <c r="D2671" s="66"/>
      <c r="E2671" s="12"/>
      <c r="F2671" s="12"/>
      <c r="G2671" s="12"/>
      <c r="H2671" s="12"/>
      <c r="I2671" s="12"/>
      <c r="J2671" s="12"/>
      <c r="K2671" s="12"/>
      <c r="L2671" s="12"/>
      <c r="M2671" s="12"/>
      <c r="N2671" s="12"/>
      <c r="O2671" s="12"/>
      <c r="P2671" s="55">
        <f t="shared" si="124"/>
        <v>0</v>
      </c>
    </row>
    <row r="2672" spans="1:16" x14ac:dyDescent="0.25">
      <c r="A2672" s="527"/>
      <c r="B2672" s="530"/>
      <c r="C2672" s="110">
        <v>12</v>
      </c>
      <c r="D2672" s="66"/>
      <c r="E2672" s="12"/>
      <c r="F2672" s="12"/>
      <c r="G2672" s="12"/>
      <c r="H2672" s="12"/>
      <c r="I2672" s="12"/>
      <c r="J2672" s="12"/>
      <c r="K2672" s="12"/>
      <c r="L2672" s="12"/>
      <c r="M2672" s="12"/>
      <c r="N2672" s="12"/>
      <c r="O2672" s="12"/>
      <c r="P2672" s="55">
        <f t="shared" si="124"/>
        <v>0</v>
      </c>
    </row>
    <row r="2673" spans="1:16" x14ac:dyDescent="0.25">
      <c r="A2673" s="527"/>
      <c r="B2673" s="530"/>
      <c r="C2673" s="110">
        <v>13</v>
      </c>
      <c r="D2673" s="66"/>
      <c r="E2673" s="12"/>
      <c r="F2673" s="12"/>
      <c r="G2673" s="12"/>
      <c r="H2673" s="12"/>
      <c r="I2673" s="12"/>
      <c r="J2673" s="12"/>
      <c r="K2673" s="12"/>
      <c r="L2673" s="12"/>
      <c r="M2673" s="12"/>
      <c r="N2673" s="12"/>
      <c r="O2673" s="12"/>
      <c r="P2673" s="55">
        <f t="shared" si="124"/>
        <v>0</v>
      </c>
    </row>
    <row r="2674" spans="1:16" x14ac:dyDescent="0.25">
      <c r="A2674" s="527"/>
      <c r="B2674" s="530"/>
      <c r="C2674" s="110">
        <v>14</v>
      </c>
      <c r="D2674" s="66"/>
      <c r="E2674" s="12"/>
      <c r="F2674" s="12"/>
      <c r="G2674" s="12"/>
      <c r="H2674" s="12"/>
      <c r="I2674" s="12"/>
      <c r="J2674" s="12"/>
      <c r="K2674" s="12"/>
      <c r="L2674" s="12"/>
      <c r="M2674" s="12"/>
      <c r="N2674" s="12"/>
      <c r="O2674" s="12"/>
      <c r="P2674" s="55">
        <f t="shared" si="124"/>
        <v>0</v>
      </c>
    </row>
    <row r="2675" spans="1:16" x14ac:dyDescent="0.25">
      <c r="A2675" s="527"/>
      <c r="B2675" s="530"/>
      <c r="C2675" s="110">
        <v>15</v>
      </c>
      <c r="D2675" s="66"/>
      <c r="E2675" s="12"/>
      <c r="F2675" s="12"/>
      <c r="G2675" s="12"/>
      <c r="H2675" s="12"/>
      <c r="I2675" s="12"/>
      <c r="J2675" s="12"/>
      <c r="K2675" s="12"/>
      <c r="L2675" s="12"/>
      <c r="M2675" s="12"/>
      <c r="N2675" s="12"/>
      <c r="O2675" s="12"/>
      <c r="P2675" s="55">
        <f t="shared" si="124"/>
        <v>0</v>
      </c>
    </row>
    <row r="2676" spans="1:16" x14ac:dyDescent="0.25">
      <c r="A2676" s="527"/>
      <c r="B2676" s="530"/>
      <c r="C2676" s="110">
        <v>16</v>
      </c>
      <c r="D2676" s="66"/>
      <c r="E2676" s="12"/>
      <c r="F2676" s="12"/>
      <c r="G2676" s="12"/>
      <c r="H2676" s="12"/>
      <c r="I2676" s="12"/>
      <c r="J2676" s="12"/>
      <c r="K2676" s="12"/>
      <c r="L2676" s="12"/>
      <c r="M2676" s="12"/>
      <c r="N2676" s="12"/>
      <c r="O2676" s="12"/>
      <c r="P2676" s="55">
        <f t="shared" si="124"/>
        <v>0</v>
      </c>
    </row>
    <row r="2677" spans="1:16" x14ac:dyDescent="0.25">
      <c r="A2677" s="527"/>
      <c r="B2677" s="530"/>
      <c r="C2677" s="110">
        <v>17</v>
      </c>
      <c r="D2677" s="66"/>
      <c r="E2677" s="12"/>
      <c r="F2677" s="12"/>
      <c r="G2677" s="12"/>
      <c r="H2677" s="12"/>
      <c r="I2677" s="12"/>
      <c r="J2677" s="12"/>
      <c r="K2677" s="12"/>
      <c r="L2677" s="12"/>
      <c r="M2677" s="12"/>
      <c r="N2677" s="12"/>
      <c r="O2677" s="12"/>
      <c r="P2677" s="55">
        <f t="shared" si="124"/>
        <v>0</v>
      </c>
    </row>
    <row r="2678" spans="1:16" x14ac:dyDescent="0.25">
      <c r="A2678" s="527"/>
      <c r="B2678" s="530"/>
      <c r="C2678" s="110">
        <v>25</v>
      </c>
      <c r="D2678" s="66"/>
      <c r="E2678" s="12"/>
      <c r="F2678" s="12"/>
      <c r="G2678" s="12"/>
      <c r="H2678" s="12"/>
      <c r="I2678" s="12"/>
      <c r="J2678" s="12"/>
      <c r="K2678" s="12"/>
      <c r="L2678" s="12"/>
      <c r="M2678" s="12"/>
      <c r="N2678" s="12"/>
      <c r="O2678" s="12"/>
      <c r="P2678" s="55">
        <f t="shared" si="124"/>
        <v>0</v>
      </c>
    </row>
    <row r="2679" spans="1:16" x14ac:dyDescent="0.25">
      <c r="A2679" s="527"/>
      <c r="B2679" s="530"/>
      <c r="C2679" s="110">
        <v>26</v>
      </c>
      <c r="D2679" s="66"/>
      <c r="E2679" s="12"/>
      <c r="F2679" s="12"/>
      <c r="G2679" s="12"/>
      <c r="H2679" s="12"/>
      <c r="I2679" s="12"/>
      <c r="J2679" s="12"/>
      <c r="K2679" s="12"/>
      <c r="L2679" s="12"/>
      <c r="M2679" s="12"/>
      <c r="N2679" s="12"/>
      <c r="O2679" s="12"/>
      <c r="P2679" s="55">
        <f t="shared" si="124"/>
        <v>0</v>
      </c>
    </row>
    <row r="2680" spans="1:16" x14ac:dyDescent="0.25">
      <c r="A2680" s="528"/>
      <c r="B2680" s="531"/>
      <c r="C2680" s="110">
        <v>27</v>
      </c>
      <c r="D2680" s="66"/>
      <c r="E2680" s="12"/>
      <c r="F2680" s="12"/>
      <c r="G2680" s="12"/>
      <c r="H2680" s="12"/>
      <c r="I2680" s="12"/>
      <c r="J2680" s="12"/>
      <c r="K2680" s="12"/>
      <c r="L2680" s="12"/>
      <c r="M2680" s="12"/>
      <c r="N2680" s="12"/>
      <c r="O2680" s="12"/>
      <c r="P2680" s="55">
        <f t="shared" si="124"/>
        <v>0</v>
      </c>
    </row>
    <row r="2681" spans="1:16" x14ac:dyDescent="0.25">
      <c r="A2681" s="526">
        <v>739</v>
      </c>
      <c r="B2681" s="529" t="s">
        <v>2514</v>
      </c>
      <c r="C2681" s="110">
        <v>11</v>
      </c>
      <c r="D2681" s="66"/>
      <c r="E2681" s="12"/>
      <c r="F2681" s="12"/>
      <c r="G2681" s="12"/>
      <c r="H2681" s="12"/>
      <c r="I2681" s="12"/>
      <c r="J2681" s="12"/>
      <c r="K2681" s="12"/>
      <c r="L2681" s="12"/>
      <c r="M2681" s="12"/>
      <c r="N2681" s="12"/>
      <c r="O2681" s="12"/>
      <c r="P2681" s="55">
        <f t="shared" si="124"/>
        <v>0</v>
      </c>
    </row>
    <row r="2682" spans="1:16" x14ac:dyDescent="0.25">
      <c r="A2682" s="527"/>
      <c r="B2682" s="530"/>
      <c r="C2682" s="110">
        <v>12</v>
      </c>
      <c r="D2682" s="66"/>
      <c r="E2682" s="12"/>
      <c r="F2682" s="12"/>
      <c r="G2682" s="12"/>
      <c r="H2682" s="12"/>
      <c r="I2682" s="12"/>
      <c r="J2682" s="12"/>
      <c r="K2682" s="12"/>
      <c r="L2682" s="12"/>
      <c r="M2682" s="12"/>
      <c r="N2682" s="12"/>
      <c r="O2682" s="12"/>
      <c r="P2682" s="55">
        <f t="shared" si="124"/>
        <v>0</v>
      </c>
    </row>
    <row r="2683" spans="1:16" x14ac:dyDescent="0.25">
      <c r="A2683" s="527"/>
      <c r="B2683" s="530"/>
      <c r="C2683" s="110">
        <v>13</v>
      </c>
      <c r="D2683" s="66"/>
      <c r="E2683" s="12"/>
      <c r="F2683" s="12"/>
      <c r="G2683" s="12"/>
      <c r="H2683" s="12"/>
      <c r="I2683" s="12"/>
      <c r="J2683" s="12"/>
      <c r="K2683" s="12"/>
      <c r="L2683" s="12"/>
      <c r="M2683" s="12"/>
      <c r="N2683" s="12"/>
      <c r="O2683" s="12"/>
      <c r="P2683" s="55">
        <f t="shared" si="124"/>
        <v>0</v>
      </c>
    </row>
    <row r="2684" spans="1:16" x14ac:dyDescent="0.25">
      <c r="A2684" s="527"/>
      <c r="B2684" s="530"/>
      <c r="C2684" s="110">
        <v>14</v>
      </c>
      <c r="D2684" s="66"/>
      <c r="E2684" s="12"/>
      <c r="F2684" s="12"/>
      <c r="G2684" s="12"/>
      <c r="H2684" s="12"/>
      <c r="I2684" s="12"/>
      <c r="J2684" s="12"/>
      <c r="K2684" s="12"/>
      <c r="L2684" s="12"/>
      <c r="M2684" s="12"/>
      <c r="N2684" s="12"/>
      <c r="O2684" s="12"/>
      <c r="P2684" s="55">
        <f t="shared" si="124"/>
        <v>0</v>
      </c>
    </row>
    <row r="2685" spans="1:16" x14ac:dyDescent="0.25">
      <c r="A2685" s="527"/>
      <c r="B2685" s="530"/>
      <c r="C2685" s="110">
        <v>15</v>
      </c>
      <c r="D2685" s="66"/>
      <c r="E2685" s="12"/>
      <c r="F2685" s="12"/>
      <c r="G2685" s="12"/>
      <c r="H2685" s="12"/>
      <c r="I2685" s="12"/>
      <c r="J2685" s="12"/>
      <c r="K2685" s="12"/>
      <c r="L2685" s="12"/>
      <c r="M2685" s="12"/>
      <c r="N2685" s="12"/>
      <c r="O2685" s="12"/>
      <c r="P2685" s="55">
        <f t="shared" si="124"/>
        <v>0</v>
      </c>
    </row>
    <row r="2686" spans="1:16" x14ac:dyDescent="0.25">
      <c r="A2686" s="527"/>
      <c r="B2686" s="530"/>
      <c r="C2686" s="110">
        <v>16</v>
      </c>
      <c r="D2686" s="66"/>
      <c r="E2686" s="12"/>
      <c r="F2686" s="12"/>
      <c r="G2686" s="12"/>
      <c r="H2686" s="12"/>
      <c r="I2686" s="12"/>
      <c r="J2686" s="12"/>
      <c r="K2686" s="12"/>
      <c r="L2686" s="12"/>
      <c r="M2686" s="12"/>
      <c r="N2686" s="12"/>
      <c r="O2686" s="12"/>
      <c r="P2686" s="55">
        <f t="shared" si="124"/>
        <v>0</v>
      </c>
    </row>
    <row r="2687" spans="1:16" x14ac:dyDescent="0.25">
      <c r="A2687" s="527"/>
      <c r="B2687" s="530"/>
      <c r="C2687" s="110">
        <v>17</v>
      </c>
      <c r="D2687" s="66"/>
      <c r="E2687" s="12"/>
      <c r="F2687" s="12"/>
      <c r="G2687" s="12"/>
      <c r="H2687" s="12"/>
      <c r="I2687" s="12"/>
      <c r="J2687" s="12"/>
      <c r="K2687" s="12"/>
      <c r="L2687" s="12"/>
      <c r="M2687" s="12"/>
      <c r="N2687" s="12"/>
      <c r="O2687" s="12"/>
      <c r="P2687" s="55">
        <f t="shared" si="124"/>
        <v>0</v>
      </c>
    </row>
    <row r="2688" spans="1:16" x14ac:dyDescent="0.25">
      <c r="A2688" s="527"/>
      <c r="B2688" s="530"/>
      <c r="C2688" s="110">
        <v>25</v>
      </c>
      <c r="D2688" s="66"/>
      <c r="E2688" s="12"/>
      <c r="F2688" s="12"/>
      <c r="G2688" s="12"/>
      <c r="H2688" s="12"/>
      <c r="I2688" s="12"/>
      <c r="J2688" s="12"/>
      <c r="K2688" s="12"/>
      <c r="L2688" s="12"/>
      <c r="M2688" s="12"/>
      <c r="N2688" s="12"/>
      <c r="O2688" s="12"/>
      <c r="P2688" s="55">
        <f t="shared" si="124"/>
        <v>0</v>
      </c>
    </row>
    <row r="2689" spans="1:16" x14ac:dyDescent="0.25">
      <c r="A2689" s="527"/>
      <c r="B2689" s="530"/>
      <c r="C2689" s="110">
        <v>26</v>
      </c>
      <c r="D2689" s="66"/>
      <c r="E2689" s="12"/>
      <c r="F2689" s="12"/>
      <c r="G2689" s="12"/>
      <c r="H2689" s="12"/>
      <c r="I2689" s="12"/>
      <c r="J2689" s="12"/>
      <c r="K2689" s="12"/>
      <c r="L2689" s="12"/>
      <c r="M2689" s="12"/>
      <c r="N2689" s="12"/>
      <c r="O2689" s="12"/>
      <c r="P2689" s="55">
        <f t="shared" si="124"/>
        <v>0</v>
      </c>
    </row>
    <row r="2690" spans="1:16" x14ac:dyDescent="0.25">
      <c r="A2690" s="528"/>
      <c r="B2690" s="531"/>
      <c r="C2690" s="110">
        <v>27</v>
      </c>
      <c r="D2690" s="66"/>
      <c r="E2690" s="12"/>
      <c r="F2690" s="12"/>
      <c r="G2690" s="12"/>
      <c r="H2690" s="12"/>
      <c r="I2690" s="12"/>
      <c r="J2690" s="12"/>
      <c r="K2690" s="12"/>
      <c r="L2690" s="12"/>
      <c r="M2690" s="12"/>
      <c r="N2690" s="12"/>
      <c r="O2690" s="12"/>
      <c r="P2690" s="55">
        <f t="shared" si="124"/>
        <v>0</v>
      </c>
    </row>
    <row r="2691" spans="1:16" x14ac:dyDescent="0.25">
      <c r="A2691" s="74">
        <v>7400</v>
      </c>
      <c r="B2691" s="534" t="s">
        <v>2515</v>
      </c>
      <c r="C2691" s="535"/>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x14ac:dyDescent="0.25">
      <c r="A2692" s="526">
        <v>741</v>
      </c>
      <c r="B2692" s="529" t="s">
        <v>2516</v>
      </c>
      <c r="C2692" s="110">
        <v>11</v>
      </c>
      <c r="D2692" s="66"/>
      <c r="E2692" s="12"/>
      <c r="F2692" s="12"/>
      <c r="G2692" s="12"/>
      <c r="H2692" s="12"/>
      <c r="I2692" s="12"/>
      <c r="J2692" s="12"/>
      <c r="K2692" s="12"/>
      <c r="L2692" s="12"/>
      <c r="M2692" s="12"/>
      <c r="N2692" s="12"/>
      <c r="O2692" s="12"/>
      <c r="P2692" s="55">
        <f t="shared" ref="P2692:P2754" si="126">SUM(D2692:O2692)</f>
        <v>0</v>
      </c>
    </row>
    <row r="2693" spans="1:16" x14ac:dyDescent="0.25">
      <c r="A2693" s="527"/>
      <c r="B2693" s="530"/>
      <c r="C2693" s="110">
        <v>12</v>
      </c>
      <c r="D2693" s="66"/>
      <c r="E2693" s="12"/>
      <c r="F2693" s="12"/>
      <c r="G2693" s="12"/>
      <c r="H2693" s="12"/>
      <c r="I2693" s="12"/>
      <c r="J2693" s="12"/>
      <c r="K2693" s="12"/>
      <c r="L2693" s="12"/>
      <c r="M2693" s="12"/>
      <c r="N2693" s="12"/>
      <c r="O2693" s="12"/>
      <c r="P2693" s="55">
        <f t="shared" si="126"/>
        <v>0</v>
      </c>
    </row>
    <row r="2694" spans="1:16" x14ac:dyDescent="0.25">
      <c r="A2694" s="527"/>
      <c r="B2694" s="530"/>
      <c r="C2694" s="110">
        <v>13</v>
      </c>
      <c r="D2694" s="66"/>
      <c r="E2694" s="12"/>
      <c r="F2694" s="12"/>
      <c r="G2694" s="12"/>
      <c r="H2694" s="12"/>
      <c r="I2694" s="12"/>
      <c r="J2694" s="12"/>
      <c r="K2694" s="12"/>
      <c r="L2694" s="12"/>
      <c r="M2694" s="12"/>
      <c r="N2694" s="12"/>
      <c r="O2694" s="12"/>
      <c r="P2694" s="55">
        <f t="shared" si="126"/>
        <v>0</v>
      </c>
    </row>
    <row r="2695" spans="1:16" x14ac:dyDescent="0.25">
      <c r="A2695" s="527"/>
      <c r="B2695" s="530"/>
      <c r="C2695" s="110">
        <v>14</v>
      </c>
      <c r="D2695" s="66"/>
      <c r="E2695" s="12"/>
      <c r="F2695" s="12"/>
      <c r="G2695" s="12"/>
      <c r="H2695" s="12"/>
      <c r="I2695" s="12"/>
      <c r="J2695" s="12"/>
      <c r="K2695" s="12"/>
      <c r="L2695" s="12"/>
      <c r="M2695" s="12"/>
      <c r="N2695" s="12"/>
      <c r="O2695" s="12"/>
      <c r="P2695" s="55">
        <f t="shared" si="126"/>
        <v>0</v>
      </c>
    </row>
    <row r="2696" spans="1:16" x14ac:dyDescent="0.25">
      <c r="A2696" s="527"/>
      <c r="B2696" s="530"/>
      <c r="C2696" s="110">
        <v>15</v>
      </c>
      <c r="D2696" s="66"/>
      <c r="E2696" s="12"/>
      <c r="F2696" s="12"/>
      <c r="G2696" s="12"/>
      <c r="H2696" s="12"/>
      <c r="I2696" s="12"/>
      <c r="J2696" s="12"/>
      <c r="K2696" s="12"/>
      <c r="L2696" s="12"/>
      <c r="M2696" s="12"/>
      <c r="N2696" s="12"/>
      <c r="O2696" s="12"/>
      <c r="P2696" s="55">
        <f t="shared" si="126"/>
        <v>0</v>
      </c>
    </row>
    <row r="2697" spans="1:16" x14ac:dyDescent="0.25">
      <c r="A2697" s="527"/>
      <c r="B2697" s="530"/>
      <c r="C2697" s="110">
        <v>16</v>
      </c>
      <c r="D2697" s="66"/>
      <c r="E2697" s="12"/>
      <c r="F2697" s="12"/>
      <c r="G2697" s="12"/>
      <c r="H2697" s="12"/>
      <c r="I2697" s="12"/>
      <c r="J2697" s="12"/>
      <c r="K2697" s="12"/>
      <c r="L2697" s="12"/>
      <c r="M2697" s="12"/>
      <c r="N2697" s="12"/>
      <c r="O2697" s="12"/>
      <c r="P2697" s="55">
        <f t="shared" si="126"/>
        <v>0</v>
      </c>
    </row>
    <row r="2698" spans="1:16" x14ac:dyDescent="0.25">
      <c r="A2698" s="527"/>
      <c r="B2698" s="530"/>
      <c r="C2698" s="110">
        <v>17</v>
      </c>
      <c r="D2698" s="66"/>
      <c r="E2698" s="12"/>
      <c r="F2698" s="12"/>
      <c r="G2698" s="12"/>
      <c r="H2698" s="12"/>
      <c r="I2698" s="12"/>
      <c r="J2698" s="12"/>
      <c r="K2698" s="12"/>
      <c r="L2698" s="12"/>
      <c r="M2698" s="12"/>
      <c r="N2698" s="12"/>
      <c r="O2698" s="12"/>
      <c r="P2698" s="55">
        <f t="shared" si="126"/>
        <v>0</v>
      </c>
    </row>
    <row r="2699" spans="1:16" x14ac:dyDescent="0.25">
      <c r="A2699" s="527"/>
      <c r="B2699" s="530"/>
      <c r="C2699" s="110">
        <v>25</v>
      </c>
      <c r="D2699" s="66"/>
      <c r="E2699" s="12"/>
      <c r="F2699" s="12"/>
      <c r="G2699" s="12"/>
      <c r="H2699" s="12"/>
      <c r="I2699" s="12"/>
      <c r="J2699" s="12"/>
      <c r="K2699" s="12"/>
      <c r="L2699" s="12"/>
      <c r="M2699" s="12"/>
      <c r="N2699" s="12"/>
      <c r="O2699" s="12"/>
      <c r="P2699" s="55">
        <f t="shared" si="126"/>
        <v>0</v>
      </c>
    </row>
    <row r="2700" spans="1:16" x14ac:dyDescent="0.25">
      <c r="A2700" s="527"/>
      <c r="B2700" s="530"/>
      <c r="C2700" s="110">
        <v>26</v>
      </c>
      <c r="D2700" s="66"/>
      <c r="E2700" s="12"/>
      <c r="F2700" s="12"/>
      <c r="G2700" s="12"/>
      <c r="H2700" s="12"/>
      <c r="I2700" s="12"/>
      <c r="J2700" s="12"/>
      <c r="K2700" s="12"/>
      <c r="L2700" s="12"/>
      <c r="M2700" s="12"/>
      <c r="N2700" s="12"/>
      <c r="O2700" s="12"/>
      <c r="P2700" s="55">
        <f t="shared" si="126"/>
        <v>0</v>
      </c>
    </row>
    <row r="2701" spans="1:16" x14ac:dyDescent="0.25">
      <c r="A2701" s="528"/>
      <c r="B2701" s="531"/>
      <c r="C2701" s="110">
        <v>27</v>
      </c>
      <c r="D2701" s="66"/>
      <c r="E2701" s="12"/>
      <c r="F2701" s="12"/>
      <c r="G2701" s="12"/>
      <c r="H2701" s="12"/>
      <c r="I2701" s="12"/>
      <c r="J2701" s="12"/>
      <c r="K2701" s="12"/>
      <c r="L2701" s="12"/>
      <c r="M2701" s="12"/>
      <c r="N2701" s="12"/>
      <c r="O2701" s="12"/>
      <c r="P2701" s="55">
        <f t="shared" si="126"/>
        <v>0</v>
      </c>
    </row>
    <row r="2702" spans="1:16" ht="30" x14ac:dyDescent="0.25">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x14ac:dyDescent="0.25">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x14ac:dyDescent="0.25">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x14ac:dyDescent="0.25">
      <c r="A2705" s="526">
        <v>745</v>
      </c>
      <c r="B2705" s="529" t="s">
        <v>2520</v>
      </c>
      <c r="C2705" s="110">
        <v>11</v>
      </c>
      <c r="D2705" s="66"/>
      <c r="E2705" s="12"/>
      <c r="F2705" s="12"/>
      <c r="G2705" s="12"/>
      <c r="H2705" s="12"/>
      <c r="I2705" s="12"/>
      <c r="J2705" s="12"/>
      <c r="K2705" s="12"/>
      <c r="L2705" s="12"/>
      <c r="M2705" s="12"/>
      <c r="N2705" s="12"/>
      <c r="O2705" s="12"/>
      <c r="P2705" s="55">
        <f t="shared" si="126"/>
        <v>0</v>
      </c>
    </row>
    <row r="2706" spans="1:16" x14ac:dyDescent="0.25">
      <c r="A2706" s="527"/>
      <c r="B2706" s="530"/>
      <c r="C2706" s="110">
        <v>12</v>
      </c>
      <c r="D2706" s="66"/>
      <c r="E2706" s="12"/>
      <c r="F2706" s="12"/>
      <c r="G2706" s="12"/>
      <c r="H2706" s="12"/>
      <c r="I2706" s="12"/>
      <c r="J2706" s="12"/>
      <c r="K2706" s="12"/>
      <c r="L2706" s="12"/>
      <c r="M2706" s="12"/>
      <c r="N2706" s="12"/>
      <c r="O2706" s="12"/>
      <c r="P2706" s="55">
        <f t="shared" si="126"/>
        <v>0</v>
      </c>
    </row>
    <row r="2707" spans="1:16" x14ac:dyDescent="0.25">
      <c r="A2707" s="527"/>
      <c r="B2707" s="530"/>
      <c r="C2707" s="110">
        <v>13</v>
      </c>
      <c r="D2707" s="66"/>
      <c r="E2707" s="12"/>
      <c r="F2707" s="12"/>
      <c r="G2707" s="12"/>
      <c r="H2707" s="12"/>
      <c r="I2707" s="12"/>
      <c r="J2707" s="12"/>
      <c r="K2707" s="12"/>
      <c r="L2707" s="12"/>
      <c r="M2707" s="12"/>
      <c r="N2707" s="12"/>
      <c r="O2707" s="12"/>
      <c r="P2707" s="55">
        <f t="shared" si="126"/>
        <v>0</v>
      </c>
    </row>
    <row r="2708" spans="1:16" x14ac:dyDescent="0.25">
      <c r="A2708" s="527"/>
      <c r="B2708" s="530"/>
      <c r="C2708" s="110">
        <v>14</v>
      </c>
      <c r="D2708" s="66"/>
      <c r="E2708" s="12"/>
      <c r="F2708" s="12"/>
      <c r="G2708" s="12"/>
      <c r="H2708" s="12"/>
      <c r="I2708" s="12"/>
      <c r="J2708" s="12"/>
      <c r="K2708" s="12"/>
      <c r="L2708" s="12"/>
      <c r="M2708" s="12"/>
      <c r="N2708" s="12"/>
      <c r="O2708" s="12"/>
      <c r="P2708" s="55">
        <f t="shared" si="126"/>
        <v>0</v>
      </c>
    </row>
    <row r="2709" spans="1:16" x14ac:dyDescent="0.25">
      <c r="A2709" s="527"/>
      <c r="B2709" s="530"/>
      <c r="C2709" s="110">
        <v>15</v>
      </c>
      <c r="D2709" s="66"/>
      <c r="E2709" s="12"/>
      <c r="F2709" s="12"/>
      <c r="G2709" s="12"/>
      <c r="H2709" s="12"/>
      <c r="I2709" s="12"/>
      <c r="J2709" s="12"/>
      <c r="K2709" s="12"/>
      <c r="L2709" s="12"/>
      <c r="M2709" s="12"/>
      <c r="N2709" s="12"/>
      <c r="O2709" s="12"/>
      <c r="P2709" s="55">
        <f t="shared" si="126"/>
        <v>0</v>
      </c>
    </row>
    <row r="2710" spans="1:16" x14ac:dyDescent="0.25">
      <c r="A2710" s="527"/>
      <c r="B2710" s="530"/>
      <c r="C2710" s="110">
        <v>16</v>
      </c>
      <c r="D2710" s="66"/>
      <c r="E2710" s="12"/>
      <c r="F2710" s="12"/>
      <c r="G2710" s="12"/>
      <c r="H2710" s="12"/>
      <c r="I2710" s="12"/>
      <c r="J2710" s="12"/>
      <c r="K2710" s="12"/>
      <c r="L2710" s="12"/>
      <c r="M2710" s="12"/>
      <c r="N2710" s="12"/>
      <c r="O2710" s="12"/>
      <c r="P2710" s="55">
        <f t="shared" si="126"/>
        <v>0</v>
      </c>
    </row>
    <row r="2711" spans="1:16" x14ac:dyDescent="0.25">
      <c r="A2711" s="527"/>
      <c r="B2711" s="530"/>
      <c r="C2711" s="110">
        <v>17</v>
      </c>
      <c r="D2711" s="66"/>
      <c r="E2711" s="12"/>
      <c r="F2711" s="12"/>
      <c r="G2711" s="12"/>
      <c r="H2711" s="12"/>
      <c r="I2711" s="12"/>
      <c r="J2711" s="12"/>
      <c r="K2711" s="12"/>
      <c r="L2711" s="12"/>
      <c r="M2711" s="12"/>
      <c r="N2711" s="12"/>
      <c r="O2711" s="12"/>
      <c r="P2711" s="55">
        <f t="shared" si="126"/>
        <v>0</v>
      </c>
    </row>
    <row r="2712" spans="1:16" x14ac:dyDescent="0.25">
      <c r="A2712" s="527"/>
      <c r="B2712" s="530"/>
      <c r="C2712" s="110">
        <v>25</v>
      </c>
      <c r="D2712" s="66"/>
      <c r="E2712" s="12"/>
      <c r="F2712" s="12"/>
      <c r="G2712" s="12"/>
      <c r="H2712" s="12"/>
      <c r="I2712" s="12"/>
      <c r="J2712" s="12"/>
      <c r="K2712" s="12"/>
      <c r="L2712" s="12"/>
      <c r="M2712" s="12"/>
      <c r="N2712" s="12"/>
      <c r="O2712" s="12"/>
      <c r="P2712" s="55">
        <f t="shared" si="126"/>
        <v>0</v>
      </c>
    </row>
    <row r="2713" spans="1:16" x14ac:dyDescent="0.25">
      <c r="A2713" s="527"/>
      <c r="B2713" s="530"/>
      <c r="C2713" s="110">
        <v>26</v>
      </c>
      <c r="D2713" s="66"/>
      <c r="E2713" s="12"/>
      <c r="F2713" s="12"/>
      <c r="G2713" s="12"/>
      <c r="H2713" s="12"/>
      <c r="I2713" s="12"/>
      <c r="J2713" s="12"/>
      <c r="K2713" s="12"/>
      <c r="L2713" s="12"/>
      <c r="M2713" s="12"/>
      <c r="N2713" s="12"/>
      <c r="O2713" s="12"/>
      <c r="P2713" s="55">
        <f t="shared" si="126"/>
        <v>0</v>
      </c>
    </row>
    <row r="2714" spans="1:16" x14ac:dyDescent="0.25">
      <c r="A2714" s="528"/>
      <c r="B2714" s="531"/>
      <c r="C2714" s="110">
        <v>27</v>
      </c>
      <c r="D2714" s="66"/>
      <c r="E2714" s="12"/>
      <c r="F2714" s="12"/>
      <c r="G2714" s="12"/>
      <c r="H2714" s="12"/>
      <c r="I2714" s="12"/>
      <c r="J2714" s="12"/>
      <c r="K2714" s="12"/>
      <c r="L2714" s="12"/>
      <c r="M2714" s="12"/>
      <c r="N2714" s="12"/>
      <c r="O2714" s="12"/>
      <c r="P2714" s="55">
        <f t="shared" si="126"/>
        <v>0</v>
      </c>
    </row>
    <row r="2715" spans="1:16" x14ac:dyDescent="0.25">
      <c r="A2715" s="526">
        <v>746</v>
      </c>
      <c r="B2715" s="529" t="s">
        <v>2521</v>
      </c>
      <c r="C2715" s="110">
        <v>11</v>
      </c>
      <c r="D2715" s="66"/>
      <c r="E2715" s="12"/>
      <c r="F2715" s="12"/>
      <c r="G2715" s="12"/>
      <c r="H2715" s="12"/>
      <c r="I2715" s="12"/>
      <c r="J2715" s="12"/>
      <c r="K2715" s="12"/>
      <c r="L2715" s="12"/>
      <c r="M2715" s="12"/>
      <c r="N2715" s="12"/>
      <c r="O2715" s="12"/>
      <c r="P2715" s="55">
        <f t="shared" si="126"/>
        <v>0</v>
      </c>
    </row>
    <row r="2716" spans="1:16" x14ac:dyDescent="0.25">
      <c r="A2716" s="527"/>
      <c r="B2716" s="530"/>
      <c r="C2716" s="110">
        <v>12</v>
      </c>
      <c r="D2716" s="66"/>
      <c r="E2716" s="12"/>
      <c r="F2716" s="12"/>
      <c r="G2716" s="12"/>
      <c r="H2716" s="12"/>
      <c r="I2716" s="12"/>
      <c r="J2716" s="12"/>
      <c r="K2716" s="12"/>
      <c r="L2716" s="12"/>
      <c r="M2716" s="12"/>
      <c r="N2716" s="12"/>
      <c r="O2716" s="12"/>
      <c r="P2716" s="55">
        <f t="shared" si="126"/>
        <v>0</v>
      </c>
    </row>
    <row r="2717" spans="1:16" x14ac:dyDescent="0.25">
      <c r="A2717" s="527"/>
      <c r="B2717" s="530"/>
      <c r="C2717" s="110">
        <v>13</v>
      </c>
      <c r="D2717" s="66"/>
      <c r="E2717" s="12"/>
      <c r="F2717" s="12"/>
      <c r="G2717" s="12"/>
      <c r="H2717" s="12"/>
      <c r="I2717" s="12"/>
      <c r="J2717" s="12"/>
      <c r="K2717" s="12"/>
      <c r="L2717" s="12"/>
      <c r="M2717" s="12"/>
      <c r="N2717" s="12"/>
      <c r="O2717" s="12"/>
      <c r="P2717" s="55">
        <f t="shared" si="126"/>
        <v>0</v>
      </c>
    </row>
    <row r="2718" spans="1:16" x14ac:dyDescent="0.25">
      <c r="A2718" s="527"/>
      <c r="B2718" s="530"/>
      <c r="C2718" s="110">
        <v>14</v>
      </c>
      <c r="D2718" s="66"/>
      <c r="E2718" s="12"/>
      <c r="F2718" s="12"/>
      <c r="G2718" s="12"/>
      <c r="H2718" s="12"/>
      <c r="I2718" s="12"/>
      <c r="J2718" s="12"/>
      <c r="K2718" s="12"/>
      <c r="L2718" s="12"/>
      <c r="M2718" s="12"/>
      <c r="N2718" s="12"/>
      <c r="O2718" s="12"/>
      <c r="P2718" s="55">
        <f t="shared" si="126"/>
        <v>0</v>
      </c>
    </row>
    <row r="2719" spans="1:16" x14ac:dyDescent="0.25">
      <c r="A2719" s="527"/>
      <c r="B2719" s="530"/>
      <c r="C2719" s="110">
        <v>15</v>
      </c>
      <c r="D2719" s="66"/>
      <c r="E2719" s="12"/>
      <c r="F2719" s="12"/>
      <c r="G2719" s="12"/>
      <c r="H2719" s="12"/>
      <c r="I2719" s="12"/>
      <c r="J2719" s="12"/>
      <c r="K2719" s="12"/>
      <c r="L2719" s="12"/>
      <c r="M2719" s="12"/>
      <c r="N2719" s="12"/>
      <c r="O2719" s="12"/>
      <c r="P2719" s="55">
        <f t="shared" si="126"/>
        <v>0</v>
      </c>
    </row>
    <row r="2720" spans="1:16" x14ac:dyDescent="0.25">
      <c r="A2720" s="527"/>
      <c r="B2720" s="530"/>
      <c r="C2720" s="110">
        <v>16</v>
      </c>
      <c r="D2720" s="66"/>
      <c r="E2720" s="12"/>
      <c r="F2720" s="12"/>
      <c r="G2720" s="12"/>
      <c r="H2720" s="12"/>
      <c r="I2720" s="12"/>
      <c r="J2720" s="12"/>
      <c r="K2720" s="12"/>
      <c r="L2720" s="12"/>
      <c r="M2720" s="12"/>
      <c r="N2720" s="12"/>
      <c r="O2720" s="12"/>
      <c r="P2720" s="55">
        <f t="shared" si="126"/>
        <v>0</v>
      </c>
    </row>
    <row r="2721" spans="1:16" x14ac:dyDescent="0.25">
      <c r="A2721" s="527"/>
      <c r="B2721" s="530"/>
      <c r="C2721" s="110">
        <v>17</v>
      </c>
      <c r="D2721" s="66"/>
      <c r="E2721" s="12"/>
      <c r="F2721" s="12"/>
      <c r="G2721" s="12"/>
      <c r="H2721" s="12"/>
      <c r="I2721" s="12"/>
      <c r="J2721" s="12"/>
      <c r="K2721" s="12"/>
      <c r="L2721" s="12"/>
      <c r="M2721" s="12"/>
      <c r="N2721" s="12"/>
      <c r="O2721" s="12"/>
      <c r="P2721" s="55">
        <f t="shared" si="126"/>
        <v>0</v>
      </c>
    </row>
    <row r="2722" spans="1:16" x14ac:dyDescent="0.25">
      <c r="A2722" s="527"/>
      <c r="B2722" s="530"/>
      <c r="C2722" s="110">
        <v>25</v>
      </c>
      <c r="D2722" s="66"/>
      <c r="E2722" s="12"/>
      <c r="F2722" s="12"/>
      <c r="G2722" s="12"/>
      <c r="H2722" s="12"/>
      <c r="I2722" s="12"/>
      <c r="J2722" s="12"/>
      <c r="K2722" s="12"/>
      <c r="L2722" s="12"/>
      <c r="M2722" s="12"/>
      <c r="N2722" s="12"/>
      <c r="O2722" s="12"/>
      <c r="P2722" s="55">
        <f t="shared" si="126"/>
        <v>0</v>
      </c>
    </row>
    <row r="2723" spans="1:16" x14ac:dyDescent="0.25">
      <c r="A2723" s="527"/>
      <c r="B2723" s="530"/>
      <c r="C2723" s="110">
        <v>26</v>
      </c>
      <c r="D2723" s="66"/>
      <c r="E2723" s="12"/>
      <c r="F2723" s="12"/>
      <c r="G2723" s="12"/>
      <c r="H2723" s="12"/>
      <c r="I2723" s="12"/>
      <c r="J2723" s="12"/>
      <c r="K2723" s="12"/>
      <c r="L2723" s="12"/>
      <c r="M2723" s="12"/>
      <c r="N2723" s="12"/>
      <c r="O2723" s="12"/>
      <c r="P2723" s="55">
        <f t="shared" si="126"/>
        <v>0</v>
      </c>
    </row>
    <row r="2724" spans="1:16" x14ac:dyDescent="0.25">
      <c r="A2724" s="528"/>
      <c r="B2724" s="531"/>
      <c r="C2724" s="110">
        <v>27</v>
      </c>
      <c r="D2724" s="66"/>
      <c r="E2724" s="12"/>
      <c r="F2724" s="12"/>
      <c r="G2724" s="12"/>
      <c r="H2724" s="12"/>
      <c r="I2724" s="12"/>
      <c r="J2724" s="12"/>
      <c r="K2724" s="12"/>
      <c r="L2724" s="12"/>
      <c r="M2724" s="12"/>
      <c r="N2724" s="12"/>
      <c r="O2724" s="12"/>
      <c r="P2724" s="55">
        <f t="shared" si="126"/>
        <v>0</v>
      </c>
    </row>
    <row r="2725" spans="1:16" x14ac:dyDescent="0.25">
      <c r="A2725" s="526">
        <v>747</v>
      </c>
      <c r="B2725" s="529" t="s">
        <v>2522</v>
      </c>
      <c r="C2725" s="110">
        <v>11</v>
      </c>
      <c r="D2725" s="66"/>
      <c r="E2725" s="12"/>
      <c r="F2725" s="12"/>
      <c r="G2725" s="12"/>
      <c r="H2725" s="12"/>
      <c r="I2725" s="12"/>
      <c r="J2725" s="12"/>
      <c r="K2725" s="12"/>
      <c r="L2725" s="12"/>
      <c r="M2725" s="12"/>
      <c r="N2725" s="12"/>
      <c r="O2725" s="12"/>
      <c r="P2725" s="55">
        <f t="shared" si="126"/>
        <v>0</v>
      </c>
    </row>
    <row r="2726" spans="1:16" x14ac:dyDescent="0.25">
      <c r="A2726" s="527"/>
      <c r="B2726" s="530"/>
      <c r="C2726" s="110">
        <v>12</v>
      </c>
      <c r="D2726" s="66"/>
      <c r="E2726" s="12"/>
      <c r="F2726" s="12"/>
      <c r="G2726" s="12"/>
      <c r="H2726" s="12"/>
      <c r="I2726" s="12"/>
      <c r="J2726" s="12"/>
      <c r="K2726" s="12"/>
      <c r="L2726" s="12"/>
      <c r="M2726" s="12"/>
      <c r="N2726" s="12"/>
      <c r="O2726" s="12"/>
      <c r="P2726" s="55">
        <f t="shared" si="126"/>
        <v>0</v>
      </c>
    </row>
    <row r="2727" spans="1:16" x14ac:dyDescent="0.25">
      <c r="A2727" s="527"/>
      <c r="B2727" s="530"/>
      <c r="C2727" s="110">
        <v>13</v>
      </c>
      <c r="D2727" s="66"/>
      <c r="E2727" s="12"/>
      <c r="F2727" s="12"/>
      <c r="G2727" s="12"/>
      <c r="H2727" s="12"/>
      <c r="I2727" s="12"/>
      <c r="J2727" s="12"/>
      <c r="K2727" s="12"/>
      <c r="L2727" s="12"/>
      <c r="M2727" s="12"/>
      <c r="N2727" s="12"/>
      <c r="O2727" s="12"/>
      <c r="P2727" s="55">
        <f t="shared" si="126"/>
        <v>0</v>
      </c>
    </row>
    <row r="2728" spans="1:16" x14ac:dyDescent="0.25">
      <c r="A2728" s="527"/>
      <c r="B2728" s="530"/>
      <c r="C2728" s="110">
        <v>14</v>
      </c>
      <c r="D2728" s="66"/>
      <c r="E2728" s="12"/>
      <c r="F2728" s="12"/>
      <c r="G2728" s="12"/>
      <c r="H2728" s="12"/>
      <c r="I2728" s="12"/>
      <c r="J2728" s="12"/>
      <c r="K2728" s="12"/>
      <c r="L2728" s="12"/>
      <c r="M2728" s="12"/>
      <c r="N2728" s="12"/>
      <c r="O2728" s="12"/>
      <c r="P2728" s="55">
        <f t="shared" si="126"/>
        <v>0</v>
      </c>
    </row>
    <row r="2729" spans="1:16" x14ac:dyDescent="0.25">
      <c r="A2729" s="527"/>
      <c r="B2729" s="530"/>
      <c r="C2729" s="110">
        <v>15</v>
      </c>
      <c r="D2729" s="66"/>
      <c r="E2729" s="12"/>
      <c r="F2729" s="12"/>
      <c r="G2729" s="12"/>
      <c r="H2729" s="12"/>
      <c r="I2729" s="12"/>
      <c r="J2729" s="12"/>
      <c r="K2729" s="12"/>
      <c r="L2729" s="12"/>
      <c r="M2729" s="12"/>
      <c r="N2729" s="12"/>
      <c r="O2729" s="12"/>
      <c r="P2729" s="55">
        <f t="shared" si="126"/>
        <v>0</v>
      </c>
    </row>
    <row r="2730" spans="1:16" x14ac:dyDescent="0.25">
      <c r="A2730" s="527"/>
      <c r="B2730" s="530"/>
      <c r="C2730" s="110">
        <v>16</v>
      </c>
      <c r="D2730" s="66"/>
      <c r="E2730" s="12"/>
      <c r="F2730" s="12"/>
      <c r="G2730" s="12"/>
      <c r="H2730" s="12"/>
      <c r="I2730" s="12"/>
      <c r="J2730" s="12"/>
      <c r="K2730" s="12"/>
      <c r="L2730" s="12"/>
      <c r="M2730" s="12"/>
      <c r="N2730" s="12"/>
      <c r="O2730" s="12"/>
      <c r="P2730" s="55">
        <f t="shared" si="126"/>
        <v>0</v>
      </c>
    </row>
    <row r="2731" spans="1:16" x14ac:dyDescent="0.25">
      <c r="A2731" s="527"/>
      <c r="B2731" s="530"/>
      <c r="C2731" s="110">
        <v>17</v>
      </c>
      <c r="D2731" s="66"/>
      <c r="E2731" s="12"/>
      <c r="F2731" s="12"/>
      <c r="G2731" s="12"/>
      <c r="H2731" s="12"/>
      <c r="I2731" s="12"/>
      <c r="J2731" s="12"/>
      <c r="K2731" s="12"/>
      <c r="L2731" s="12"/>
      <c r="M2731" s="12"/>
      <c r="N2731" s="12"/>
      <c r="O2731" s="12"/>
      <c r="P2731" s="55">
        <f t="shared" si="126"/>
        <v>0</v>
      </c>
    </row>
    <row r="2732" spans="1:16" x14ac:dyDescent="0.25">
      <c r="A2732" s="527"/>
      <c r="B2732" s="530"/>
      <c r="C2732" s="110">
        <v>25</v>
      </c>
      <c r="D2732" s="66"/>
      <c r="E2732" s="12"/>
      <c r="F2732" s="12"/>
      <c r="G2732" s="12"/>
      <c r="H2732" s="12"/>
      <c r="I2732" s="12"/>
      <c r="J2732" s="12"/>
      <c r="K2732" s="12"/>
      <c r="L2732" s="12"/>
      <c r="M2732" s="12"/>
      <c r="N2732" s="12"/>
      <c r="O2732" s="12"/>
      <c r="P2732" s="55">
        <f t="shared" si="126"/>
        <v>0</v>
      </c>
    </row>
    <row r="2733" spans="1:16" x14ac:dyDescent="0.25">
      <c r="A2733" s="527"/>
      <c r="B2733" s="530"/>
      <c r="C2733" s="110">
        <v>26</v>
      </c>
      <c r="D2733" s="66"/>
      <c r="E2733" s="12"/>
      <c r="F2733" s="12"/>
      <c r="G2733" s="12"/>
      <c r="H2733" s="12"/>
      <c r="I2733" s="12"/>
      <c r="J2733" s="12"/>
      <c r="K2733" s="12"/>
      <c r="L2733" s="12"/>
      <c r="M2733" s="12"/>
      <c r="N2733" s="12"/>
      <c r="O2733" s="12"/>
      <c r="P2733" s="55">
        <f t="shared" si="126"/>
        <v>0</v>
      </c>
    </row>
    <row r="2734" spans="1:16" x14ac:dyDescent="0.25">
      <c r="A2734" s="528"/>
      <c r="B2734" s="531"/>
      <c r="C2734" s="110">
        <v>27</v>
      </c>
      <c r="D2734" s="66"/>
      <c r="E2734" s="12"/>
      <c r="F2734" s="12"/>
      <c r="G2734" s="12"/>
      <c r="H2734" s="12"/>
      <c r="I2734" s="12"/>
      <c r="J2734" s="12"/>
      <c r="K2734" s="12"/>
      <c r="L2734" s="12"/>
      <c r="M2734" s="12"/>
      <c r="N2734" s="12"/>
      <c r="O2734" s="12"/>
      <c r="P2734" s="55">
        <f t="shared" si="126"/>
        <v>0</v>
      </c>
    </row>
    <row r="2735" spans="1:16" x14ac:dyDescent="0.25">
      <c r="A2735" s="526">
        <v>748</v>
      </c>
      <c r="B2735" s="529" t="s">
        <v>2523</v>
      </c>
      <c r="C2735" s="110">
        <v>11</v>
      </c>
      <c r="D2735" s="66"/>
      <c r="E2735" s="12"/>
      <c r="F2735" s="12"/>
      <c r="G2735" s="12"/>
      <c r="H2735" s="12"/>
      <c r="I2735" s="12"/>
      <c r="J2735" s="12"/>
      <c r="K2735" s="12"/>
      <c r="L2735" s="12"/>
      <c r="M2735" s="12"/>
      <c r="N2735" s="12"/>
      <c r="O2735" s="12"/>
      <c r="P2735" s="55">
        <f t="shared" si="126"/>
        <v>0</v>
      </c>
    </row>
    <row r="2736" spans="1:16" x14ac:dyDescent="0.25">
      <c r="A2736" s="527"/>
      <c r="B2736" s="530"/>
      <c r="C2736" s="110">
        <v>12</v>
      </c>
      <c r="D2736" s="66"/>
      <c r="E2736" s="12"/>
      <c r="F2736" s="12"/>
      <c r="G2736" s="12"/>
      <c r="H2736" s="12"/>
      <c r="I2736" s="12"/>
      <c r="J2736" s="12"/>
      <c r="K2736" s="12"/>
      <c r="L2736" s="12"/>
      <c r="M2736" s="12"/>
      <c r="N2736" s="12"/>
      <c r="O2736" s="12"/>
      <c r="P2736" s="55">
        <f t="shared" si="126"/>
        <v>0</v>
      </c>
    </row>
    <row r="2737" spans="1:16" x14ac:dyDescent="0.25">
      <c r="A2737" s="527"/>
      <c r="B2737" s="530"/>
      <c r="C2737" s="110">
        <v>13</v>
      </c>
      <c r="D2737" s="66"/>
      <c r="E2737" s="12"/>
      <c r="F2737" s="12"/>
      <c r="G2737" s="12"/>
      <c r="H2737" s="12"/>
      <c r="I2737" s="12"/>
      <c r="J2737" s="12"/>
      <c r="K2737" s="12"/>
      <c r="L2737" s="12"/>
      <c r="M2737" s="12"/>
      <c r="N2737" s="12"/>
      <c r="O2737" s="12"/>
      <c r="P2737" s="55">
        <f t="shared" si="126"/>
        <v>0</v>
      </c>
    </row>
    <row r="2738" spans="1:16" x14ac:dyDescent="0.25">
      <c r="A2738" s="527"/>
      <c r="B2738" s="530"/>
      <c r="C2738" s="110">
        <v>14</v>
      </c>
      <c r="D2738" s="66"/>
      <c r="E2738" s="12"/>
      <c r="F2738" s="12"/>
      <c r="G2738" s="12"/>
      <c r="H2738" s="12"/>
      <c r="I2738" s="12"/>
      <c r="J2738" s="12"/>
      <c r="K2738" s="12"/>
      <c r="L2738" s="12"/>
      <c r="M2738" s="12"/>
      <c r="N2738" s="12"/>
      <c r="O2738" s="12"/>
      <c r="P2738" s="55">
        <f t="shared" si="126"/>
        <v>0</v>
      </c>
    </row>
    <row r="2739" spans="1:16" x14ac:dyDescent="0.25">
      <c r="A2739" s="527"/>
      <c r="B2739" s="530"/>
      <c r="C2739" s="110">
        <v>15</v>
      </c>
      <c r="D2739" s="66"/>
      <c r="E2739" s="12"/>
      <c r="F2739" s="12"/>
      <c r="G2739" s="12"/>
      <c r="H2739" s="12"/>
      <c r="I2739" s="12"/>
      <c r="J2739" s="12"/>
      <c r="K2739" s="12"/>
      <c r="L2739" s="12"/>
      <c r="M2739" s="12"/>
      <c r="N2739" s="12"/>
      <c r="O2739" s="12"/>
      <c r="P2739" s="55">
        <f t="shared" si="126"/>
        <v>0</v>
      </c>
    </row>
    <row r="2740" spans="1:16" x14ac:dyDescent="0.25">
      <c r="A2740" s="527"/>
      <c r="B2740" s="530"/>
      <c r="C2740" s="110">
        <v>16</v>
      </c>
      <c r="D2740" s="66"/>
      <c r="E2740" s="12"/>
      <c r="F2740" s="12"/>
      <c r="G2740" s="12"/>
      <c r="H2740" s="12"/>
      <c r="I2740" s="12"/>
      <c r="J2740" s="12"/>
      <c r="K2740" s="12"/>
      <c r="L2740" s="12"/>
      <c r="M2740" s="12"/>
      <c r="N2740" s="12"/>
      <c r="O2740" s="12"/>
      <c r="P2740" s="55">
        <f t="shared" si="126"/>
        <v>0</v>
      </c>
    </row>
    <row r="2741" spans="1:16" x14ac:dyDescent="0.25">
      <c r="A2741" s="527"/>
      <c r="B2741" s="530"/>
      <c r="C2741" s="110">
        <v>17</v>
      </c>
      <c r="D2741" s="66"/>
      <c r="E2741" s="12"/>
      <c r="F2741" s="12"/>
      <c r="G2741" s="12"/>
      <c r="H2741" s="12"/>
      <c r="I2741" s="12"/>
      <c r="J2741" s="12"/>
      <c r="K2741" s="12"/>
      <c r="L2741" s="12"/>
      <c r="M2741" s="12"/>
      <c r="N2741" s="12"/>
      <c r="O2741" s="12"/>
      <c r="P2741" s="55">
        <f t="shared" si="126"/>
        <v>0</v>
      </c>
    </row>
    <row r="2742" spans="1:16" x14ac:dyDescent="0.25">
      <c r="A2742" s="527"/>
      <c r="B2742" s="530"/>
      <c r="C2742" s="110">
        <v>25</v>
      </c>
      <c r="D2742" s="66"/>
      <c r="E2742" s="12"/>
      <c r="F2742" s="12"/>
      <c r="G2742" s="12"/>
      <c r="H2742" s="12"/>
      <c r="I2742" s="12"/>
      <c r="J2742" s="12"/>
      <c r="K2742" s="12"/>
      <c r="L2742" s="12"/>
      <c r="M2742" s="12"/>
      <c r="N2742" s="12"/>
      <c r="O2742" s="12"/>
      <c r="P2742" s="55">
        <f t="shared" si="126"/>
        <v>0</v>
      </c>
    </row>
    <row r="2743" spans="1:16" x14ac:dyDescent="0.25">
      <c r="A2743" s="527"/>
      <c r="B2743" s="530"/>
      <c r="C2743" s="110">
        <v>26</v>
      </c>
      <c r="D2743" s="66"/>
      <c r="E2743" s="12"/>
      <c r="F2743" s="12"/>
      <c r="G2743" s="12"/>
      <c r="H2743" s="12"/>
      <c r="I2743" s="12"/>
      <c r="J2743" s="12"/>
      <c r="K2743" s="12"/>
      <c r="L2743" s="12"/>
      <c r="M2743" s="12"/>
      <c r="N2743" s="12"/>
      <c r="O2743" s="12"/>
      <c r="P2743" s="55">
        <f t="shared" si="126"/>
        <v>0</v>
      </c>
    </row>
    <row r="2744" spans="1:16" x14ac:dyDescent="0.25">
      <c r="A2744" s="528"/>
      <c r="B2744" s="531"/>
      <c r="C2744" s="110">
        <v>27</v>
      </c>
      <c r="D2744" s="66"/>
      <c r="E2744" s="12"/>
      <c r="F2744" s="12"/>
      <c r="G2744" s="12"/>
      <c r="H2744" s="12"/>
      <c r="I2744" s="12"/>
      <c r="J2744" s="12"/>
      <c r="K2744" s="12"/>
      <c r="L2744" s="12"/>
      <c r="M2744" s="12"/>
      <c r="N2744" s="12"/>
      <c r="O2744" s="12"/>
      <c r="P2744" s="55">
        <f t="shared" si="126"/>
        <v>0</v>
      </c>
    </row>
    <row r="2745" spans="1:16" x14ac:dyDescent="0.25">
      <c r="A2745" s="526">
        <v>749</v>
      </c>
      <c r="B2745" s="529" t="s">
        <v>2524</v>
      </c>
      <c r="C2745" s="110">
        <v>11</v>
      </c>
      <c r="D2745" s="66"/>
      <c r="E2745" s="12"/>
      <c r="F2745" s="12"/>
      <c r="G2745" s="12"/>
      <c r="H2745" s="12"/>
      <c r="I2745" s="12"/>
      <c r="J2745" s="12"/>
      <c r="K2745" s="12"/>
      <c r="L2745" s="12"/>
      <c r="M2745" s="12"/>
      <c r="N2745" s="12"/>
      <c r="O2745" s="12"/>
      <c r="P2745" s="55">
        <f t="shared" si="126"/>
        <v>0</v>
      </c>
    </row>
    <row r="2746" spans="1:16" x14ac:dyDescent="0.25">
      <c r="A2746" s="527"/>
      <c r="B2746" s="530"/>
      <c r="C2746" s="110">
        <v>12</v>
      </c>
      <c r="D2746" s="66"/>
      <c r="E2746" s="12"/>
      <c r="F2746" s="12"/>
      <c r="G2746" s="12"/>
      <c r="H2746" s="12"/>
      <c r="I2746" s="12"/>
      <c r="J2746" s="12"/>
      <c r="K2746" s="12"/>
      <c r="L2746" s="12"/>
      <c r="M2746" s="12"/>
      <c r="N2746" s="12"/>
      <c r="O2746" s="12"/>
      <c r="P2746" s="55">
        <f t="shared" si="126"/>
        <v>0</v>
      </c>
    </row>
    <row r="2747" spans="1:16" x14ac:dyDescent="0.25">
      <c r="A2747" s="527"/>
      <c r="B2747" s="530"/>
      <c r="C2747" s="110">
        <v>13</v>
      </c>
      <c r="D2747" s="66"/>
      <c r="E2747" s="12"/>
      <c r="F2747" s="12"/>
      <c r="G2747" s="12"/>
      <c r="H2747" s="12"/>
      <c r="I2747" s="12"/>
      <c r="J2747" s="12"/>
      <c r="K2747" s="12"/>
      <c r="L2747" s="12"/>
      <c r="M2747" s="12"/>
      <c r="N2747" s="12"/>
      <c r="O2747" s="12"/>
      <c r="P2747" s="55">
        <f t="shared" si="126"/>
        <v>0</v>
      </c>
    </row>
    <row r="2748" spans="1:16" x14ac:dyDescent="0.25">
      <c r="A2748" s="527"/>
      <c r="B2748" s="530"/>
      <c r="C2748" s="110">
        <v>14</v>
      </c>
      <c r="D2748" s="66"/>
      <c r="E2748" s="12"/>
      <c r="F2748" s="12"/>
      <c r="G2748" s="12"/>
      <c r="H2748" s="12"/>
      <c r="I2748" s="12"/>
      <c r="J2748" s="12"/>
      <c r="K2748" s="12"/>
      <c r="L2748" s="12"/>
      <c r="M2748" s="12"/>
      <c r="N2748" s="12"/>
      <c r="O2748" s="12"/>
      <c r="P2748" s="55">
        <f t="shared" si="126"/>
        <v>0</v>
      </c>
    </row>
    <row r="2749" spans="1:16" x14ac:dyDescent="0.25">
      <c r="A2749" s="527"/>
      <c r="B2749" s="530"/>
      <c r="C2749" s="110">
        <v>15</v>
      </c>
      <c r="D2749" s="66"/>
      <c r="E2749" s="12"/>
      <c r="F2749" s="12"/>
      <c r="G2749" s="12"/>
      <c r="H2749" s="12"/>
      <c r="I2749" s="12"/>
      <c r="J2749" s="12"/>
      <c r="K2749" s="12"/>
      <c r="L2749" s="12"/>
      <c r="M2749" s="12"/>
      <c r="N2749" s="12"/>
      <c r="O2749" s="12"/>
      <c r="P2749" s="55">
        <f t="shared" si="126"/>
        <v>0</v>
      </c>
    </row>
    <row r="2750" spans="1:16" x14ac:dyDescent="0.25">
      <c r="A2750" s="527"/>
      <c r="B2750" s="530"/>
      <c r="C2750" s="110">
        <v>16</v>
      </c>
      <c r="D2750" s="66"/>
      <c r="E2750" s="12"/>
      <c r="F2750" s="12"/>
      <c r="G2750" s="12"/>
      <c r="H2750" s="12"/>
      <c r="I2750" s="12"/>
      <c r="J2750" s="12"/>
      <c r="K2750" s="12"/>
      <c r="L2750" s="12"/>
      <c r="M2750" s="12"/>
      <c r="N2750" s="12"/>
      <c r="O2750" s="12"/>
      <c r="P2750" s="55">
        <f t="shared" si="126"/>
        <v>0</v>
      </c>
    </row>
    <row r="2751" spans="1:16" x14ac:dyDescent="0.25">
      <c r="A2751" s="527"/>
      <c r="B2751" s="530"/>
      <c r="C2751" s="110">
        <v>17</v>
      </c>
      <c r="D2751" s="66"/>
      <c r="E2751" s="12"/>
      <c r="F2751" s="12"/>
      <c r="G2751" s="12"/>
      <c r="H2751" s="12"/>
      <c r="I2751" s="12"/>
      <c r="J2751" s="12"/>
      <c r="K2751" s="12"/>
      <c r="L2751" s="12"/>
      <c r="M2751" s="12"/>
      <c r="N2751" s="12"/>
      <c r="O2751" s="12"/>
      <c r="P2751" s="55">
        <f t="shared" si="126"/>
        <v>0</v>
      </c>
    </row>
    <row r="2752" spans="1:16" x14ac:dyDescent="0.25">
      <c r="A2752" s="527"/>
      <c r="B2752" s="530"/>
      <c r="C2752" s="110">
        <v>25</v>
      </c>
      <c r="D2752" s="66"/>
      <c r="E2752" s="12"/>
      <c r="F2752" s="12"/>
      <c r="G2752" s="12"/>
      <c r="H2752" s="12"/>
      <c r="I2752" s="12"/>
      <c r="J2752" s="12"/>
      <c r="K2752" s="12"/>
      <c r="L2752" s="12"/>
      <c r="M2752" s="12"/>
      <c r="N2752" s="12"/>
      <c r="O2752" s="12"/>
      <c r="P2752" s="55">
        <f t="shared" si="126"/>
        <v>0</v>
      </c>
    </row>
    <row r="2753" spans="1:16" x14ac:dyDescent="0.25">
      <c r="A2753" s="527"/>
      <c r="B2753" s="530"/>
      <c r="C2753" s="110">
        <v>26</v>
      </c>
      <c r="D2753" s="66"/>
      <c r="E2753" s="12"/>
      <c r="F2753" s="12"/>
      <c r="G2753" s="12"/>
      <c r="H2753" s="12"/>
      <c r="I2753" s="12"/>
      <c r="J2753" s="12"/>
      <c r="K2753" s="12"/>
      <c r="L2753" s="12"/>
      <c r="M2753" s="12"/>
      <c r="N2753" s="12"/>
      <c r="O2753" s="12"/>
      <c r="P2753" s="55">
        <f t="shared" si="126"/>
        <v>0</v>
      </c>
    </row>
    <row r="2754" spans="1:16" x14ac:dyDescent="0.25">
      <c r="A2754" s="528"/>
      <c r="B2754" s="531"/>
      <c r="C2754" s="110">
        <v>27</v>
      </c>
      <c r="D2754" s="66"/>
      <c r="E2754" s="12"/>
      <c r="F2754" s="12"/>
      <c r="G2754" s="12"/>
      <c r="H2754" s="12"/>
      <c r="I2754" s="12"/>
      <c r="J2754" s="12"/>
      <c r="K2754" s="12"/>
      <c r="L2754" s="12"/>
      <c r="M2754" s="12"/>
      <c r="N2754" s="12"/>
      <c r="O2754" s="12"/>
      <c r="P2754" s="55">
        <f t="shared" si="126"/>
        <v>0</v>
      </c>
    </row>
    <row r="2755" spans="1:16" x14ac:dyDescent="0.25">
      <c r="A2755" s="74">
        <v>7500</v>
      </c>
      <c r="B2755" s="534" t="s">
        <v>2525</v>
      </c>
      <c r="C2755" s="535"/>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x14ac:dyDescent="0.25">
      <c r="A2756" s="526">
        <v>751</v>
      </c>
      <c r="B2756" s="529" t="s">
        <v>2526</v>
      </c>
      <c r="C2756" s="110">
        <v>11</v>
      </c>
      <c r="D2756" s="66"/>
      <c r="E2756" s="12"/>
      <c r="F2756" s="12"/>
      <c r="G2756" s="12"/>
      <c r="H2756" s="12"/>
      <c r="I2756" s="12"/>
      <c r="J2756" s="12"/>
      <c r="K2756" s="12"/>
      <c r="L2756" s="12"/>
      <c r="M2756" s="12"/>
      <c r="N2756" s="12"/>
      <c r="O2756" s="12"/>
      <c r="P2756" s="55">
        <f t="shared" ref="P2756:P2800" si="128">SUM(D2756:O2756)</f>
        <v>0</v>
      </c>
    </row>
    <row r="2757" spans="1:16" x14ac:dyDescent="0.25">
      <c r="A2757" s="527"/>
      <c r="B2757" s="530"/>
      <c r="C2757" s="110">
        <v>12</v>
      </c>
      <c r="D2757" s="66"/>
      <c r="E2757" s="12"/>
      <c r="F2757" s="12"/>
      <c r="G2757" s="12"/>
      <c r="H2757" s="12"/>
      <c r="I2757" s="12"/>
      <c r="J2757" s="12"/>
      <c r="K2757" s="12"/>
      <c r="L2757" s="12"/>
      <c r="M2757" s="12"/>
      <c r="N2757" s="12"/>
      <c r="O2757" s="12"/>
      <c r="P2757" s="55">
        <f t="shared" si="128"/>
        <v>0</v>
      </c>
    </row>
    <row r="2758" spans="1:16" x14ac:dyDescent="0.25">
      <c r="A2758" s="527"/>
      <c r="B2758" s="530"/>
      <c r="C2758" s="110">
        <v>13</v>
      </c>
      <c r="D2758" s="66"/>
      <c r="E2758" s="12"/>
      <c r="F2758" s="12"/>
      <c r="G2758" s="12"/>
      <c r="H2758" s="12"/>
      <c r="I2758" s="12"/>
      <c r="J2758" s="12"/>
      <c r="K2758" s="12"/>
      <c r="L2758" s="12"/>
      <c r="M2758" s="12"/>
      <c r="N2758" s="12"/>
      <c r="O2758" s="12"/>
      <c r="P2758" s="55">
        <f t="shared" si="128"/>
        <v>0</v>
      </c>
    </row>
    <row r="2759" spans="1:16" x14ac:dyDescent="0.25">
      <c r="A2759" s="527"/>
      <c r="B2759" s="530"/>
      <c r="C2759" s="110">
        <v>14</v>
      </c>
      <c r="D2759" s="66"/>
      <c r="E2759" s="12"/>
      <c r="F2759" s="12"/>
      <c r="G2759" s="12"/>
      <c r="H2759" s="12"/>
      <c r="I2759" s="12"/>
      <c r="J2759" s="12"/>
      <c r="K2759" s="12"/>
      <c r="L2759" s="12"/>
      <c r="M2759" s="12"/>
      <c r="N2759" s="12"/>
      <c r="O2759" s="12"/>
      <c r="P2759" s="55">
        <f t="shared" si="128"/>
        <v>0</v>
      </c>
    </row>
    <row r="2760" spans="1:16" x14ac:dyDescent="0.25">
      <c r="A2760" s="527"/>
      <c r="B2760" s="530"/>
      <c r="C2760" s="110">
        <v>15</v>
      </c>
      <c r="D2760" s="66"/>
      <c r="E2760" s="12"/>
      <c r="F2760" s="12"/>
      <c r="G2760" s="12"/>
      <c r="H2760" s="12"/>
      <c r="I2760" s="12"/>
      <c r="J2760" s="12"/>
      <c r="K2760" s="12"/>
      <c r="L2760" s="12"/>
      <c r="M2760" s="12"/>
      <c r="N2760" s="12"/>
      <c r="O2760" s="12"/>
      <c r="P2760" s="55">
        <f t="shared" si="128"/>
        <v>0</v>
      </c>
    </row>
    <row r="2761" spans="1:16" x14ac:dyDescent="0.25">
      <c r="A2761" s="527"/>
      <c r="B2761" s="530"/>
      <c r="C2761" s="110">
        <v>16</v>
      </c>
      <c r="D2761" s="66"/>
      <c r="E2761" s="12"/>
      <c r="F2761" s="12"/>
      <c r="G2761" s="12"/>
      <c r="H2761" s="12"/>
      <c r="I2761" s="12"/>
      <c r="J2761" s="12"/>
      <c r="K2761" s="12"/>
      <c r="L2761" s="12"/>
      <c r="M2761" s="12"/>
      <c r="N2761" s="12"/>
      <c r="O2761" s="12"/>
      <c r="P2761" s="55">
        <f t="shared" si="128"/>
        <v>0</v>
      </c>
    </row>
    <row r="2762" spans="1:16" x14ac:dyDescent="0.25">
      <c r="A2762" s="527"/>
      <c r="B2762" s="530"/>
      <c r="C2762" s="110">
        <v>17</v>
      </c>
      <c r="D2762" s="66"/>
      <c r="E2762" s="12"/>
      <c r="F2762" s="12"/>
      <c r="G2762" s="12"/>
      <c r="H2762" s="12"/>
      <c r="I2762" s="12"/>
      <c r="J2762" s="12"/>
      <c r="K2762" s="12"/>
      <c r="L2762" s="12"/>
      <c r="M2762" s="12"/>
      <c r="N2762" s="12"/>
      <c r="O2762" s="12"/>
      <c r="P2762" s="55">
        <f t="shared" si="128"/>
        <v>0</v>
      </c>
    </row>
    <row r="2763" spans="1:16" x14ac:dyDescent="0.25">
      <c r="A2763" s="527"/>
      <c r="B2763" s="530"/>
      <c r="C2763" s="110">
        <v>25</v>
      </c>
      <c r="D2763" s="66"/>
      <c r="E2763" s="12"/>
      <c r="F2763" s="12"/>
      <c r="G2763" s="12"/>
      <c r="H2763" s="12"/>
      <c r="I2763" s="12"/>
      <c r="J2763" s="12"/>
      <c r="K2763" s="12"/>
      <c r="L2763" s="12"/>
      <c r="M2763" s="12"/>
      <c r="N2763" s="12"/>
      <c r="O2763" s="12"/>
      <c r="P2763" s="55">
        <f t="shared" si="128"/>
        <v>0</v>
      </c>
    </row>
    <row r="2764" spans="1:16" x14ac:dyDescent="0.25">
      <c r="A2764" s="527"/>
      <c r="B2764" s="530"/>
      <c r="C2764" s="110">
        <v>26</v>
      </c>
      <c r="D2764" s="66"/>
      <c r="E2764" s="12"/>
      <c r="F2764" s="12"/>
      <c r="G2764" s="12"/>
      <c r="H2764" s="12"/>
      <c r="I2764" s="12"/>
      <c r="J2764" s="12"/>
      <c r="K2764" s="12"/>
      <c r="L2764" s="12"/>
      <c r="M2764" s="12"/>
      <c r="N2764" s="12"/>
      <c r="O2764" s="12"/>
      <c r="P2764" s="55">
        <f t="shared" si="128"/>
        <v>0</v>
      </c>
    </row>
    <row r="2765" spans="1:16" x14ac:dyDescent="0.25">
      <c r="A2765" s="528"/>
      <c r="B2765" s="531"/>
      <c r="C2765" s="110">
        <v>27</v>
      </c>
      <c r="D2765" s="66"/>
      <c r="E2765" s="12"/>
      <c r="F2765" s="12"/>
      <c r="G2765" s="12"/>
      <c r="H2765" s="12"/>
      <c r="I2765" s="12"/>
      <c r="J2765" s="12"/>
      <c r="K2765" s="12"/>
      <c r="L2765" s="12"/>
      <c r="M2765" s="12"/>
      <c r="N2765" s="12"/>
      <c r="O2765" s="12"/>
      <c r="P2765" s="55">
        <f t="shared" si="128"/>
        <v>0</v>
      </c>
    </row>
    <row r="2766" spans="1:16" x14ac:dyDescent="0.25">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x14ac:dyDescent="0.25">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x14ac:dyDescent="0.25">
      <c r="A2768" s="526">
        <v>754</v>
      </c>
      <c r="B2768" s="529" t="s">
        <v>2529</v>
      </c>
      <c r="C2768" s="110">
        <v>11</v>
      </c>
      <c r="D2768" s="66"/>
      <c r="E2768" s="12"/>
      <c r="F2768" s="12"/>
      <c r="G2768" s="12"/>
      <c r="H2768" s="12"/>
      <c r="I2768" s="12"/>
      <c r="J2768" s="12"/>
      <c r="K2768" s="12"/>
      <c r="L2768" s="12"/>
      <c r="M2768" s="12"/>
      <c r="N2768" s="12"/>
      <c r="O2768" s="12"/>
      <c r="P2768" s="55">
        <f t="shared" si="128"/>
        <v>0</v>
      </c>
    </row>
    <row r="2769" spans="1:16" x14ac:dyDescent="0.25">
      <c r="A2769" s="527"/>
      <c r="B2769" s="530"/>
      <c r="C2769" s="110">
        <v>12</v>
      </c>
      <c r="D2769" s="66"/>
      <c r="E2769" s="12"/>
      <c r="F2769" s="12"/>
      <c r="G2769" s="12"/>
      <c r="H2769" s="12"/>
      <c r="I2769" s="12"/>
      <c r="J2769" s="12"/>
      <c r="K2769" s="12"/>
      <c r="L2769" s="12"/>
      <c r="M2769" s="12"/>
      <c r="N2769" s="12"/>
      <c r="O2769" s="12"/>
      <c r="P2769" s="55">
        <f t="shared" si="128"/>
        <v>0</v>
      </c>
    </row>
    <row r="2770" spans="1:16" x14ac:dyDescent="0.25">
      <c r="A2770" s="527"/>
      <c r="B2770" s="530"/>
      <c r="C2770" s="110">
        <v>13</v>
      </c>
      <c r="D2770" s="66"/>
      <c r="E2770" s="12"/>
      <c r="F2770" s="12"/>
      <c r="G2770" s="12"/>
      <c r="H2770" s="12"/>
      <c r="I2770" s="12"/>
      <c r="J2770" s="12"/>
      <c r="K2770" s="12"/>
      <c r="L2770" s="12"/>
      <c r="M2770" s="12"/>
      <c r="N2770" s="12"/>
      <c r="O2770" s="12"/>
      <c r="P2770" s="55">
        <f t="shared" si="128"/>
        <v>0</v>
      </c>
    </row>
    <row r="2771" spans="1:16" x14ac:dyDescent="0.25">
      <c r="A2771" s="527"/>
      <c r="B2771" s="530"/>
      <c r="C2771" s="110">
        <v>14</v>
      </c>
      <c r="D2771" s="66"/>
      <c r="E2771" s="12"/>
      <c r="F2771" s="12"/>
      <c r="G2771" s="12"/>
      <c r="H2771" s="12"/>
      <c r="I2771" s="12"/>
      <c r="J2771" s="12"/>
      <c r="K2771" s="12"/>
      <c r="L2771" s="12"/>
      <c r="M2771" s="12"/>
      <c r="N2771" s="12"/>
      <c r="O2771" s="12"/>
      <c r="P2771" s="55">
        <f t="shared" si="128"/>
        <v>0</v>
      </c>
    </row>
    <row r="2772" spans="1:16" x14ac:dyDescent="0.25">
      <c r="A2772" s="527"/>
      <c r="B2772" s="530"/>
      <c r="C2772" s="110">
        <v>15</v>
      </c>
      <c r="D2772" s="66"/>
      <c r="E2772" s="12"/>
      <c r="F2772" s="12"/>
      <c r="G2772" s="12"/>
      <c r="H2772" s="12"/>
      <c r="I2772" s="12"/>
      <c r="J2772" s="12"/>
      <c r="K2772" s="12"/>
      <c r="L2772" s="12"/>
      <c r="M2772" s="12"/>
      <c r="N2772" s="12"/>
      <c r="O2772" s="12"/>
      <c r="P2772" s="55">
        <f t="shared" si="128"/>
        <v>0</v>
      </c>
    </row>
    <row r="2773" spans="1:16" x14ac:dyDescent="0.25">
      <c r="A2773" s="527"/>
      <c r="B2773" s="530"/>
      <c r="C2773" s="110">
        <v>16</v>
      </c>
      <c r="D2773" s="66"/>
      <c r="E2773" s="12"/>
      <c r="F2773" s="12"/>
      <c r="G2773" s="12"/>
      <c r="H2773" s="12"/>
      <c r="I2773" s="12"/>
      <c r="J2773" s="12"/>
      <c r="K2773" s="12"/>
      <c r="L2773" s="12"/>
      <c r="M2773" s="12"/>
      <c r="N2773" s="12"/>
      <c r="O2773" s="12"/>
      <c r="P2773" s="55">
        <f t="shared" si="128"/>
        <v>0</v>
      </c>
    </row>
    <row r="2774" spans="1:16" x14ac:dyDescent="0.25">
      <c r="A2774" s="527"/>
      <c r="B2774" s="530"/>
      <c r="C2774" s="110">
        <v>17</v>
      </c>
      <c r="D2774" s="66"/>
      <c r="E2774" s="12"/>
      <c r="F2774" s="12"/>
      <c r="G2774" s="12"/>
      <c r="H2774" s="12"/>
      <c r="I2774" s="12"/>
      <c r="J2774" s="12"/>
      <c r="K2774" s="12"/>
      <c r="L2774" s="12"/>
      <c r="M2774" s="12"/>
      <c r="N2774" s="12"/>
      <c r="O2774" s="12"/>
      <c r="P2774" s="55">
        <f t="shared" si="128"/>
        <v>0</v>
      </c>
    </row>
    <row r="2775" spans="1:16" x14ac:dyDescent="0.25">
      <c r="A2775" s="527"/>
      <c r="B2775" s="530"/>
      <c r="C2775" s="110">
        <v>25</v>
      </c>
      <c r="D2775" s="66"/>
      <c r="E2775" s="12"/>
      <c r="F2775" s="12"/>
      <c r="G2775" s="12"/>
      <c r="H2775" s="12"/>
      <c r="I2775" s="12"/>
      <c r="J2775" s="12"/>
      <c r="K2775" s="12"/>
      <c r="L2775" s="12"/>
      <c r="M2775" s="12"/>
      <c r="N2775" s="12"/>
      <c r="O2775" s="12"/>
      <c r="P2775" s="55">
        <f t="shared" si="128"/>
        <v>0</v>
      </c>
    </row>
    <row r="2776" spans="1:16" x14ac:dyDescent="0.25">
      <c r="A2776" s="527"/>
      <c r="B2776" s="530"/>
      <c r="C2776" s="110">
        <v>26</v>
      </c>
      <c r="D2776" s="66"/>
      <c r="E2776" s="12"/>
      <c r="F2776" s="12"/>
      <c r="G2776" s="12"/>
      <c r="H2776" s="12"/>
      <c r="I2776" s="12"/>
      <c r="J2776" s="12"/>
      <c r="K2776" s="12"/>
      <c r="L2776" s="12"/>
      <c r="M2776" s="12"/>
      <c r="N2776" s="12"/>
      <c r="O2776" s="12"/>
      <c r="P2776" s="55">
        <f t="shared" si="128"/>
        <v>0</v>
      </c>
    </row>
    <row r="2777" spans="1:16" x14ac:dyDescent="0.25">
      <c r="A2777" s="528"/>
      <c r="B2777" s="531"/>
      <c r="C2777" s="110">
        <v>27</v>
      </c>
      <c r="D2777" s="66"/>
      <c r="E2777" s="12"/>
      <c r="F2777" s="12"/>
      <c r="G2777" s="12"/>
      <c r="H2777" s="12"/>
      <c r="I2777" s="12"/>
      <c r="J2777" s="12"/>
      <c r="K2777" s="12"/>
      <c r="L2777" s="12"/>
      <c r="M2777" s="12"/>
      <c r="N2777" s="12"/>
      <c r="O2777" s="12"/>
      <c r="P2777" s="55">
        <f t="shared" si="128"/>
        <v>0</v>
      </c>
    </row>
    <row r="2778" spans="1:16" x14ac:dyDescent="0.25">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x14ac:dyDescent="0.25">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x14ac:dyDescent="0.25">
      <c r="A2780" s="526">
        <v>757</v>
      </c>
      <c r="B2780" s="529" t="s">
        <v>2532</v>
      </c>
      <c r="C2780" s="110">
        <v>11</v>
      </c>
      <c r="D2780" s="66"/>
      <c r="E2780" s="12"/>
      <c r="F2780" s="12"/>
      <c r="G2780" s="12"/>
      <c r="H2780" s="12"/>
      <c r="I2780" s="12"/>
      <c r="J2780" s="12"/>
      <c r="K2780" s="12"/>
      <c r="L2780" s="12"/>
      <c r="M2780" s="12"/>
      <c r="N2780" s="12"/>
      <c r="O2780" s="12"/>
      <c r="P2780" s="55">
        <f t="shared" si="128"/>
        <v>0</v>
      </c>
    </row>
    <row r="2781" spans="1:16" x14ac:dyDescent="0.25">
      <c r="A2781" s="527"/>
      <c r="B2781" s="530"/>
      <c r="C2781" s="110">
        <v>12</v>
      </c>
      <c r="D2781" s="66"/>
      <c r="E2781" s="12"/>
      <c r="F2781" s="12"/>
      <c r="G2781" s="12"/>
      <c r="H2781" s="12"/>
      <c r="I2781" s="12"/>
      <c r="J2781" s="12"/>
      <c r="K2781" s="12"/>
      <c r="L2781" s="12"/>
      <c r="M2781" s="12"/>
      <c r="N2781" s="12"/>
      <c r="O2781" s="12"/>
      <c r="P2781" s="55">
        <f t="shared" si="128"/>
        <v>0</v>
      </c>
    </row>
    <row r="2782" spans="1:16" x14ac:dyDescent="0.25">
      <c r="A2782" s="527"/>
      <c r="B2782" s="530"/>
      <c r="C2782" s="110">
        <v>13</v>
      </c>
      <c r="D2782" s="66"/>
      <c r="E2782" s="12"/>
      <c r="F2782" s="12"/>
      <c r="G2782" s="12"/>
      <c r="H2782" s="12"/>
      <c r="I2782" s="12"/>
      <c r="J2782" s="12"/>
      <c r="K2782" s="12"/>
      <c r="L2782" s="12"/>
      <c r="M2782" s="12"/>
      <c r="N2782" s="12"/>
      <c r="O2782" s="12"/>
      <c r="P2782" s="55">
        <f t="shared" si="128"/>
        <v>0</v>
      </c>
    </row>
    <row r="2783" spans="1:16" x14ac:dyDescent="0.25">
      <c r="A2783" s="527"/>
      <c r="B2783" s="530"/>
      <c r="C2783" s="110">
        <v>14</v>
      </c>
      <c r="D2783" s="66"/>
      <c r="E2783" s="12"/>
      <c r="F2783" s="12"/>
      <c r="G2783" s="12"/>
      <c r="H2783" s="12"/>
      <c r="I2783" s="12"/>
      <c r="J2783" s="12"/>
      <c r="K2783" s="12"/>
      <c r="L2783" s="12"/>
      <c r="M2783" s="12"/>
      <c r="N2783" s="12"/>
      <c r="O2783" s="12"/>
      <c r="P2783" s="55">
        <f t="shared" si="128"/>
        <v>0</v>
      </c>
    </row>
    <row r="2784" spans="1:16" x14ac:dyDescent="0.25">
      <c r="A2784" s="527"/>
      <c r="B2784" s="530"/>
      <c r="C2784" s="110">
        <v>15</v>
      </c>
      <c r="D2784" s="66"/>
      <c r="E2784" s="12"/>
      <c r="F2784" s="12"/>
      <c r="G2784" s="12"/>
      <c r="H2784" s="12"/>
      <c r="I2784" s="12"/>
      <c r="J2784" s="12"/>
      <c r="K2784" s="12"/>
      <c r="L2784" s="12"/>
      <c r="M2784" s="12"/>
      <c r="N2784" s="12"/>
      <c r="O2784" s="12"/>
      <c r="P2784" s="55">
        <f t="shared" si="128"/>
        <v>0</v>
      </c>
    </row>
    <row r="2785" spans="1:16" x14ac:dyDescent="0.25">
      <c r="A2785" s="527"/>
      <c r="B2785" s="530"/>
      <c r="C2785" s="110">
        <v>16</v>
      </c>
      <c r="D2785" s="66"/>
      <c r="E2785" s="12"/>
      <c r="F2785" s="12"/>
      <c r="G2785" s="12"/>
      <c r="H2785" s="12"/>
      <c r="I2785" s="12"/>
      <c r="J2785" s="12"/>
      <c r="K2785" s="12"/>
      <c r="L2785" s="12"/>
      <c r="M2785" s="12"/>
      <c r="N2785" s="12"/>
      <c r="O2785" s="12"/>
      <c r="P2785" s="55">
        <f t="shared" si="128"/>
        <v>0</v>
      </c>
    </row>
    <row r="2786" spans="1:16" x14ac:dyDescent="0.25">
      <c r="A2786" s="527"/>
      <c r="B2786" s="530"/>
      <c r="C2786" s="110">
        <v>17</v>
      </c>
      <c r="D2786" s="66"/>
      <c r="E2786" s="12"/>
      <c r="F2786" s="12"/>
      <c r="G2786" s="12"/>
      <c r="H2786" s="12"/>
      <c r="I2786" s="12"/>
      <c r="J2786" s="12"/>
      <c r="K2786" s="12"/>
      <c r="L2786" s="12"/>
      <c r="M2786" s="12"/>
      <c r="N2786" s="12"/>
      <c r="O2786" s="12"/>
      <c r="P2786" s="55">
        <f t="shared" si="128"/>
        <v>0</v>
      </c>
    </row>
    <row r="2787" spans="1:16" x14ac:dyDescent="0.25">
      <c r="A2787" s="527"/>
      <c r="B2787" s="530"/>
      <c r="C2787" s="110">
        <v>25</v>
      </c>
      <c r="D2787" s="66"/>
      <c r="E2787" s="12"/>
      <c r="F2787" s="12"/>
      <c r="G2787" s="12"/>
      <c r="H2787" s="12"/>
      <c r="I2787" s="12"/>
      <c r="J2787" s="12"/>
      <c r="K2787" s="12"/>
      <c r="L2787" s="12"/>
      <c r="M2787" s="12"/>
      <c r="N2787" s="12"/>
      <c r="O2787" s="12"/>
      <c r="P2787" s="55">
        <f t="shared" si="128"/>
        <v>0</v>
      </c>
    </row>
    <row r="2788" spans="1:16" x14ac:dyDescent="0.25">
      <c r="A2788" s="527"/>
      <c r="B2788" s="530"/>
      <c r="C2788" s="110">
        <v>26</v>
      </c>
      <c r="D2788" s="66"/>
      <c r="E2788" s="12"/>
      <c r="F2788" s="12"/>
      <c r="G2788" s="12"/>
      <c r="H2788" s="12"/>
      <c r="I2788" s="12"/>
      <c r="J2788" s="12"/>
      <c r="K2788" s="12"/>
      <c r="L2788" s="12"/>
      <c r="M2788" s="12"/>
      <c r="N2788" s="12"/>
      <c r="O2788" s="12"/>
      <c r="P2788" s="55">
        <f t="shared" si="128"/>
        <v>0</v>
      </c>
    </row>
    <row r="2789" spans="1:16" x14ac:dyDescent="0.25">
      <c r="A2789" s="528"/>
      <c r="B2789" s="531"/>
      <c r="C2789" s="110">
        <v>27</v>
      </c>
      <c r="D2789" s="66"/>
      <c r="E2789" s="12"/>
      <c r="F2789" s="12"/>
      <c r="G2789" s="12"/>
      <c r="H2789" s="12"/>
      <c r="I2789" s="12"/>
      <c r="J2789" s="12"/>
      <c r="K2789" s="12"/>
      <c r="L2789" s="12"/>
      <c r="M2789" s="12"/>
      <c r="N2789" s="12"/>
      <c r="O2789" s="12"/>
      <c r="P2789" s="55">
        <f t="shared" si="128"/>
        <v>0</v>
      </c>
    </row>
    <row r="2790" spans="1:16" x14ac:dyDescent="0.25">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25">
      <c r="A2791" s="526">
        <v>759</v>
      </c>
      <c r="B2791" s="529" t="s">
        <v>2534</v>
      </c>
      <c r="C2791" s="110">
        <v>11</v>
      </c>
      <c r="D2791" s="66"/>
      <c r="E2791" s="12"/>
      <c r="F2791" s="12"/>
      <c r="G2791" s="12"/>
      <c r="H2791" s="12"/>
      <c r="I2791" s="12"/>
      <c r="J2791" s="12"/>
      <c r="K2791" s="12"/>
      <c r="L2791" s="12"/>
      <c r="M2791" s="12"/>
      <c r="N2791" s="12"/>
      <c r="O2791" s="12"/>
      <c r="P2791" s="55">
        <f t="shared" si="128"/>
        <v>0</v>
      </c>
    </row>
    <row r="2792" spans="1:16" x14ac:dyDescent="0.25">
      <c r="A2792" s="527"/>
      <c r="B2792" s="530"/>
      <c r="C2792" s="110">
        <v>12</v>
      </c>
      <c r="D2792" s="66"/>
      <c r="E2792" s="12"/>
      <c r="F2792" s="12"/>
      <c r="G2792" s="12"/>
      <c r="H2792" s="12"/>
      <c r="I2792" s="12"/>
      <c r="J2792" s="12"/>
      <c r="K2792" s="12"/>
      <c r="L2792" s="12"/>
      <c r="M2792" s="12"/>
      <c r="N2792" s="12"/>
      <c r="O2792" s="12"/>
      <c r="P2792" s="55">
        <f t="shared" si="128"/>
        <v>0</v>
      </c>
    </row>
    <row r="2793" spans="1:16" x14ac:dyDescent="0.25">
      <c r="A2793" s="527"/>
      <c r="B2793" s="530"/>
      <c r="C2793" s="110">
        <v>13</v>
      </c>
      <c r="D2793" s="66"/>
      <c r="E2793" s="12"/>
      <c r="F2793" s="12"/>
      <c r="G2793" s="12"/>
      <c r="H2793" s="12"/>
      <c r="I2793" s="12"/>
      <c r="J2793" s="12"/>
      <c r="K2793" s="12"/>
      <c r="L2793" s="12"/>
      <c r="M2793" s="12"/>
      <c r="N2793" s="12"/>
      <c r="O2793" s="12"/>
      <c r="P2793" s="55">
        <f t="shared" si="128"/>
        <v>0</v>
      </c>
    </row>
    <row r="2794" spans="1:16" x14ac:dyDescent="0.25">
      <c r="A2794" s="527"/>
      <c r="B2794" s="530"/>
      <c r="C2794" s="110">
        <v>14</v>
      </c>
      <c r="D2794" s="66"/>
      <c r="E2794" s="12"/>
      <c r="F2794" s="12"/>
      <c r="G2794" s="12"/>
      <c r="H2794" s="12"/>
      <c r="I2794" s="12"/>
      <c r="J2794" s="12"/>
      <c r="K2794" s="12"/>
      <c r="L2794" s="12"/>
      <c r="M2794" s="12"/>
      <c r="N2794" s="12"/>
      <c r="O2794" s="12"/>
      <c r="P2794" s="55">
        <f t="shared" si="128"/>
        <v>0</v>
      </c>
    </row>
    <row r="2795" spans="1:16" x14ac:dyDescent="0.25">
      <c r="A2795" s="527"/>
      <c r="B2795" s="530"/>
      <c r="C2795" s="110">
        <v>15</v>
      </c>
      <c r="D2795" s="66"/>
      <c r="E2795" s="12"/>
      <c r="F2795" s="12"/>
      <c r="G2795" s="12"/>
      <c r="H2795" s="12"/>
      <c r="I2795" s="12"/>
      <c r="J2795" s="12"/>
      <c r="K2795" s="12"/>
      <c r="L2795" s="12"/>
      <c r="M2795" s="12"/>
      <c r="N2795" s="12"/>
      <c r="O2795" s="12"/>
      <c r="P2795" s="55">
        <f t="shared" si="128"/>
        <v>0</v>
      </c>
    </row>
    <row r="2796" spans="1:16" x14ac:dyDescent="0.25">
      <c r="A2796" s="527"/>
      <c r="B2796" s="530"/>
      <c r="C2796" s="110">
        <v>16</v>
      </c>
      <c r="D2796" s="66"/>
      <c r="E2796" s="12"/>
      <c r="F2796" s="12"/>
      <c r="G2796" s="12"/>
      <c r="H2796" s="12"/>
      <c r="I2796" s="12"/>
      <c r="J2796" s="12"/>
      <c r="K2796" s="12"/>
      <c r="L2796" s="12"/>
      <c r="M2796" s="12"/>
      <c r="N2796" s="12"/>
      <c r="O2796" s="12"/>
      <c r="P2796" s="55">
        <f t="shared" si="128"/>
        <v>0</v>
      </c>
    </row>
    <row r="2797" spans="1:16" x14ac:dyDescent="0.25">
      <c r="A2797" s="527"/>
      <c r="B2797" s="530"/>
      <c r="C2797" s="110">
        <v>17</v>
      </c>
      <c r="D2797" s="66"/>
      <c r="E2797" s="12"/>
      <c r="F2797" s="12"/>
      <c r="G2797" s="12"/>
      <c r="H2797" s="12"/>
      <c r="I2797" s="12"/>
      <c r="J2797" s="12"/>
      <c r="K2797" s="12"/>
      <c r="L2797" s="12"/>
      <c r="M2797" s="12"/>
      <c r="N2797" s="12"/>
      <c r="O2797" s="12"/>
      <c r="P2797" s="55">
        <f t="shared" si="128"/>
        <v>0</v>
      </c>
    </row>
    <row r="2798" spans="1:16" x14ac:dyDescent="0.25">
      <c r="A2798" s="527"/>
      <c r="B2798" s="530"/>
      <c r="C2798" s="110">
        <v>25</v>
      </c>
      <c r="D2798" s="66"/>
      <c r="E2798" s="12"/>
      <c r="F2798" s="12"/>
      <c r="G2798" s="12"/>
      <c r="H2798" s="12"/>
      <c r="I2798" s="12"/>
      <c r="J2798" s="12"/>
      <c r="K2798" s="12"/>
      <c r="L2798" s="12"/>
      <c r="M2798" s="12"/>
      <c r="N2798" s="12"/>
      <c r="O2798" s="12"/>
      <c r="P2798" s="55">
        <f t="shared" si="128"/>
        <v>0</v>
      </c>
    </row>
    <row r="2799" spans="1:16" x14ac:dyDescent="0.25">
      <c r="A2799" s="527"/>
      <c r="B2799" s="530"/>
      <c r="C2799" s="110">
        <v>26</v>
      </c>
      <c r="D2799" s="66"/>
      <c r="E2799" s="12"/>
      <c r="F2799" s="12"/>
      <c r="G2799" s="12"/>
      <c r="H2799" s="12"/>
      <c r="I2799" s="12"/>
      <c r="J2799" s="12"/>
      <c r="K2799" s="12"/>
      <c r="L2799" s="12"/>
      <c r="M2799" s="12"/>
      <c r="N2799" s="12"/>
      <c r="O2799" s="12"/>
      <c r="P2799" s="55">
        <f t="shared" si="128"/>
        <v>0</v>
      </c>
    </row>
    <row r="2800" spans="1:16" x14ac:dyDescent="0.25">
      <c r="A2800" s="528"/>
      <c r="B2800" s="531"/>
      <c r="C2800" s="110">
        <v>27</v>
      </c>
      <c r="D2800" s="66"/>
      <c r="E2800" s="12"/>
      <c r="F2800" s="12"/>
      <c r="G2800" s="12"/>
      <c r="H2800" s="12"/>
      <c r="I2800" s="12"/>
      <c r="J2800" s="12"/>
      <c r="K2800" s="12"/>
      <c r="L2800" s="12"/>
      <c r="M2800" s="12"/>
      <c r="N2800" s="12"/>
      <c r="O2800" s="12"/>
      <c r="P2800" s="55">
        <f t="shared" si="128"/>
        <v>0</v>
      </c>
    </row>
    <row r="2801" spans="1:16" x14ac:dyDescent="0.25">
      <c r="A2801" s="74">
        <v>7600</v>
      </c>
      <c r="B2801" s="534" t="s">
        <v>2535</v>
      </c>
      <c r="C2801" s="535"/>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x14ac:dyDescent="0.25">
      <c r="A2802" s="526">
        <v>761</v>
      </c>
      <c r="B2802" s="529" t="s">
        <v>2536</v>
      </c>
      <c r="C2802" s="110">
        <v>11</v>
      </c>
      <c r="D2802" s="66"/>
      <c r="E2802" s="12"/>
      <c r="F2802" s="12"/>
      <c r="G2802" s="12"/>
      <c r="H2802" s="12"/>
      <c r="I2802" s="12"/>
      <c r="J2802" s="12"/>
      <c r="K2802" s="12"/>
      <c r="L2802" s="12"/>
      <c r="M2802" s="12"/>
      <c r="N2802" s="12"/>
      <c r="O2802" s="12"/>
      <c r="P2802" s="55">
        <f>SUM(D2802:O2802)</f>
        <v>0</v>
      </c>
    </row>
    <row r="2803" spans="1:16" x14ac:dyDescent="0.25">
      <c r="A2803" s="527"/>
      <c r="B2803" s="530"/>
      <c r="C2803" s="110">
        <v>12</v>
      </c>
      <c r="D2803" s="66"/>
      <c r="E2803" s="12"/>
      <c r="F2803" s="12"/>
      <c r="G2803" s="12"/>
      <c r="H2803" s="12"/>
      <c r="I2803" s="12"/>
      <c r="J2803" s="12"/>
      <c r="K2803" s="12"/>
      <c r="L2803" s="12"/>
      <c r="M2803" s="12"/>
      <c r="N2803" s="12"/>
      <c r="O2803" s="12"/>
      <c r="P2803" s="55">
        <f t="shared" ref="P2803:P2821" si="130">SUM(D2803:O2803)</f>
        <v>0</v>
      </c>
    </row>
    <row r="2804" spans="1:16" x14ac:dyDescent="0.25">
      <c r="A2804" s="527"/>
      <c r="B2804" s="530"/>
      <c r="C2804" s="110">
        <v>13</v>
      </c>
      <c r="D2804" s="66"/>
      <c r="E2804" s="12"/>
      <c r="F2804" s="12"/>
      <c r="G2804" s="12"/>
      <c r="H2804" s="12"/>
      <c r="I2804" s="12"/>
      <c r="J2804" s="12"/>
      <c r="K2804" s="12"/>
      <c r="L2804" s="12"/>
      <c r="M2804" s="12"/>
      <c r="N2804" s="12"/>
      <c r="O2804" s="12"/>
      <c r="P2804" s="55">
        <f t="shared" si="130"/>
        <v>0</v>
      </c>
    </row>
    <row r="2805" spans="1:16" x14ac:dyDescent="0.25">
      <c r="A2805" s="527"/>
      <c r="B2805" s="530"/>
      <c r="C2805" s="110">
        <v>14</v>
      </c>
      <c r="D2805" s="66"/>
      <c r="E2805" s="12"/>
      <c r="F2805" s="12"/>
      <c r="G2805" s="12"/>
      <c r="H2805" s="12"/>
      <c r="I2805" s="12"/>
      <c r="J2805" s="12"/>
      <c r="K2805" s="12"/>
      <c r="L2805" s="12"/>
      <c r="M2805" s="12"/>
      <c r="N2805" s="12"/>
      <c r="O2805" s="12"/>
      <c r="P2805" s="55">
        <f t="shared" si="130"/>
        <v>0</v>
      </c>
    </row>
    <row r="2806" spans="1:16" x14ac:dyDescent="0.25">
      <c r="A2806" s="527"/>
      <c r="B2806" s="530"/>
      <c r="C2806" s="110">
        <v>15</v>
      </c>
      <c r="D2806" s="66"/>
      <c r="E2806" s="12"/>
      <c r="F2806" s="12"/>
      <c r="G2806" s="12"/>
      <c r="H2806" s="12"/>
      <c r="I2806" s="12"/>
      <c r="J2806" s="12"/>
      <c r="K2806" s="12"/>
      <c r="L2806" s="12"/>
      <c r="M2806" s="12"/>
      <c r="N2806" s="12"/>
      <c r="O2806" s="12"/>
      <c r="P2806" s="55">
        <f t="shared" si="130"/>
        <v>0</v>
      </c>
    </row>
    <row r="2807" spans="1:16" x14ac:dyDescent="0.25">
      <c r="A2807" s="527"/>
      <c r="B2807" s="530"/>
      <c r="C2807" s="110">
        <v>16</v>
      </c>
      <c r="D2807" s="66"/>
      <c r="E2807" s="12"/>
      <c r="F2807" s="12"/>
      <c r="G2807" s="12"/>
      <c r="H2807" s="12"/>
      <c r="I2807" s="12"/>
      <c r="J2807" s="12"/>
      <c r="K2807" s="12"/>
      <c r="L2807" s="12"/>
      <c r="M2807" s="12"/>
      <c r="N2807" s="12"/>
      <c r="O2807" s="12"/>
      <c r="P2807" s="55">
        <f t="shared" si="130"/>
        <v>0</v>
      </c>
    </row>
    <row r="2808" spans="1:16" x14ac:dyDescent="0.25">
      <c r="A2808" s="527"/>
      <c r="B2808" s="530"/>
      <c r="C2808" s="110">
        <v>17</v>
      </c>
      <c r="D2808" s="66"/>
      <c r="E2808" s="12"/>
      <c r="F2808" s="12"/>
      <c r="G2808" s="12"/>
      <c r="H2808" s="12"/>
      <c r="I2808" s="12"/>
      <c r="J2808" s="12"/>
      <c r="K2808" s="12"/>
      <c r="L2808" s="12"/>
      <c r="M2808" s="12"/>
      <c r="N2808" s="12"/>
      <c r="O2808" s="12"/>
      <c r="P2808" s="55">
        <f t="shared" si="130"/>
        <v>0</v>
      </c>
    </row>
    <row r="2809" spans="1:16" x14ac:dyDescent="0.25">
      <c r="A2809" s="527"/>
      <c r="B2809" s="530"/>
      <c r="C2809" s="110">
        <v>25</v>
      </c>
      <c r="D2809" s="66"/>
      <c r="E2809" s="12"/>
      <c r="F2809" s="12"/>
      <c r="G2809" s="12"/>
      <c r="H2809" s="12"/>
      <c r="I2809" s="12"/>
      <c r="J2809" s="12"/>
      <c r="K2809" s="12"/>
      <c r="L2809" s="12"/>
      <c r="M2809" s="12"/>
      <c r="N2809" s="12"/>
      <c r="O2809" s="12"/>
      <c r="P2809" s="55">
        <f t="shared" si="130"/>
        <v>0</v>
      </c>
    </row>
    <row r="2810" spans="1:16" x14ac:dyDescent="0.25">
      <c r="A2810" s="527"/>
      <c r="B2810" s="530"/>
      <c r="C2810" s="110">
        <v>26</v>
      </c>
      <c r="D2810" s="66"/>
      <c r="E2810" s="12"/>
      <c r="F2810" s="12"/>
      <c r="G2810" s="12"/>
      <c r="H2810" s="12"/>
      <c r="I2810" s="12"/>
      <c r="J2810" s="12"/>
      <c r="K2810" s="12"/>
      <c r="L2810" s="12"/>
      <c r="M2810" s="12"/>
      <c r="N2810" s="12"/>
      <c r="O2810" s="12"/>
      <c r="P2810" s="55">
        <f t="shared" si="130"/>
        <v>0</v>
      </c>
    </row>
    <row r="2811" spans="1:16" x14ac:dyDescent="0.25">
      <c r="A2811" s="528"/>
      <c r="B2811" s="531"/>
      <c r="C2811" s="110">
        <v>27</v>
      </c>
      <c r="D2811" s="66"/>
      <c r="E2811" s="12"/>
      <c r="F2811" s="12"/>
      <c r="G2811" s="12"/>
      <c r="H2811" s="12"/>
      <c r="I2811" s="12"/>
      <c r="J2811" s="12"/>
      <c r="K2811" s="12"/>
      <c r="L2811" s="12"/>
      <c r="M2811" s="12"/>
      <c r="N2811" s="12"/>
      <c r="O2811" s="12"/>
      <c r="P2811" s="55">
        <f t="shared" si="130"/>
        <v>0</v>
      </c>
    </row>
    <row r="2812" spans="1:16" x14ac:dyDescent="0.25">
      <c r="A2812" s="526">
        <v>762</v>
      </c>
      <c r="B2812" s="529" t="s">
        <v>2537</v>
      </c>
      <c r="C2812" s="110">
        <v>11</v>
      </c>
      <c r="D2812" s="66"/>
      <c r="E2812" s="12"/>
      <c r="F2812" s="12"/>
      <c r="G2812" s="12"/>
      <c r="H2812" s="12"/>
      <c r="I2812" s="12"/>
      <c r="J2812" s="12"/>
      <c r="K2812" s="12"/>
      <c r="L2812" s="12"/>
      <c r="M2812" s="12"/>
      <c r="N2812" s="12"/>
      <c r="O2812" s="12"/>
      <c r="P2812" s="55">
        <f t="shared" si="130"/>
        <v>0</v>
      </c>
    </row>
    <row r="2813" spans="1:16" x14ac:dyDescent="0.25">
      <c r="A2813" s="527"/>
      <c r="B2813" s="530"/>
      <c r="C2813" s="110">
        <v>12</v>
      </c>
      <c r="D2813" s="66"/>
      <c r="E2813" s="12"/>
      <c r="F2813" s="12"/>
      <c r="G2813" s="12"/>
      <c r="H2813" s="12"/>
      <c r="I2813" s="12"/>
      <c r="J2813" s="12"/>
      <c r="K2813" s="12"/>
      <c r="L2813" s="12"/>
      <c r="M2813" s="12"/>
      <c r="N2813" s="12"/>
      <c r="O2813" s="12"/>
      <c r="P2813" s="55">
        <f t="shared" si="130"/>
        <v>0</v>
      </c>
    </row>
    <row r="2814" spans="1:16" x14ac:dyDescent="0.25">
      <c r="A2814" s="527"/>
      <c r="B2814" s="530"/>
      <c r="C2814" s="110">
        <v>13</v>
      </c>
      <c r="D2814" s="66"/>
      <c r="E2814" s="12"/>
      <c r="F2814" s="12"/>
      <c r="G2814" s="12"/>
      <c r="H2814" s="12"/>
      <c r="I2814" s="12"/>
      <c r="J2814" s="12"/>
      <c r="K2814" s="12"/>
      <c r="L2814" s="12"/>
      <c r="M2814" s="12"/>
      <c r="N2814" s="12"/>
      <c r="O2814" s="12"/>
      <c r="P2814" s="55">
        <f t="shared" si="130"/>
        <v>0</v>
      </c>
    </row>
    <row r="2815" spans="1:16" x14ac:dyDescent="0.25">
      <c r="A2815" s="527"/>
      <c r="B2815" s="530"/>
      <c r="C2815" s="110">
        <v>14</v>
      </c>
      <c r="D2815" s="66"/>
      <c r="E2815" s="12"/>
      <c r="F2815" s="12"/>
      <c r="G2815" s="12"/>
      <c r="H2815" s="12"/>
      <c r="I2815" s="12"/>
      <c r="J2815" s="12"/>
      <c r="K2815" s="12"/>
      <c r="L2815" s="12"/>
      <c r="M2815" s="12"/>
      <c r="N2815" s="12"/>
      <c r="O2815" s="12"/>
      <c r="P2815" s="55">
        <f t="shared" si="130"/>
        <v>0</v>
      </c>
    </row>
    <row r="2816" spans="1:16" x14ac:dyDescent="0.25">
      <c r="A2816" s="527"/>
      <c r="B2816" s="530"/>
      <c r="C2816" s="110">
        <v>15</v>
      </c>
      <c r="D2816" s="66"/>
      <c r="E2816" s="12"/>
      <c r="F2816" s="12"/>
      <c r="G2816" s="12"/>
      <c r="H2816" s="12"/>
      <c r="I2816" s="12"/>
      <c r="J2816" s="12"/>
      <c r="K2816" s="12"/>
      <c r="L2816" s="12"/>
      <c r="M2816" s="12"/>
      <c r="N2816" s="12"/>
      <c r="O2816" s="12"/>
      <c r="P2816" s="55">
        <f t="shared" si="130"/>
        <v>0</v>
      </c>
    </row>
    <row r="2817" spans="1:16" x14ac:dyDescent="0.25">
      <c r="A2817" s="527"/>
      <c r="B2817" s="530"/>
      <c r="C2817" s="110">
        <v>16</v>
      </c>
      <c r="D2817" s="66"/>
      <c r="E2817" s="12"/>
      <c r="F2817" s="12"/>
      <c r="G2817" s="12"/>
      <c r="H2817" s="12"/>
      <c r="I2817" s="12"/>
      <c r="J2817" s="12"/>
      <c r="K2817" s="12"/>
      <c r="L2817" s="12"/>
      <c r="M2817" s="12"/>
      <c r="N2817" s="12"/>
      <c r="O2817" s="12"/>
      <c r="P2817" s="55">
        <f t="shared" si="130"/>
        <v>0</v>
      </c>
    </row>
    <row r="2818" spans="1:16" x14ac:dyDescent="0.25">
      <c r="A2818" s="527"/>
      <c r="B2818" s="530"/>
      <c r="C2818" s="110">
        <v>17</v>
      </c>
      <c r="D2818" s="66"/>
      <c r="E2818" s="12"/>
      <c r="F2818" s="12"/>
      <c r="G2818" s="12"/>
      <c r="H2818" s="12"/>
      <c r="I2818" s="12"/>
      <c r="J2818" s="12"/>
      <c r="K2818" s="12"/>
      <c r="L2818" s="12"/>
      <c r="M2818" s="12"/>
      <c r="N2818" s="12"/>
      <c r="O2818" s="12"/>
      <c r="P2818" s="55">
        <f t="shared" si="130"/>
        <v>0</v>
      </c>
    </row>
    <row r="2819" spans="1:16" x14ac:dyDescent="0.25">
      <c r="A2819" s="527"/>
      <c r="B2819" s="530"/>
      <c r="C2819" s="110">
        <v>25</v>
      </c>
      <c r="D2819" s="66"/>
      <c r="E2819" s="12"/>
      <c r="F2819" s="12"/>
      <c r="G2819" s="12"/>
      <c r="H2819" s="12"/>
      <c r="I2819" s="12"/>
      <c r="J2819" s="12"/>
      <c r="K2819" s="12"/>
      <c r="L2819" s="12"/>
      <c r="M2819" s="12"/>
      <c r="N2819" s="12"/>
      <c r="O2819" s="12"/>
      <c r="P2819" s="55">
        <f t="shared" si="130"/>
        <v>0</v>
      </c>
    </row>
    <row r="2820" spans="1:16" x14ac:dyDescent="0.25">
      <c r="A2820" s="527"/>
      <c r="B2820" s="530"/>
      <c r="C2820" s="110">
        <v>26</v>
      </c>
      <c r="D2820" s="66"/>
      <c r="E2820" s="12"/>
      <c r="F2820" s="12"/>
      <c r="G2820" s="12"/>
      <c r="H2820" s="12"/>
      <c r="I2820" s="12"/>
      <c r="J2820" s="12"/>
      <c r="K2820" s="12"/>
      <c r="L2820" s="12"/>
      <c r="M2820" s="12"/>
      <c r="N2820" s="12"/>
      <c r="O2820" s="12"/>
      <c r="P2820" s="55">
        <f t="shared" si="130"/>
        <v>0</v>
      </c>
    </row>
    <row r="2821" spans="1:16" x14ac:dyDescent="0.25">
      <c r="A2821" s="528"/>
      <c r="B2821" s="531"/>
      <c r="C2821" s="110">
        <v>27</v>
      </c>
      <c r="D2821" s="66"/>
      <c r="E2821" s="12"/>
      <c r="F2821" s="12"/>
      <c r="G2821" s="12"/>
      <c r="H2821" s="12"/>
      <c r="I2821" s="12"/>
      <c r="J2821" s="12"/>
      <c r="K2821" s="12"/>
      <c r="L2821" s="12"/>
      <c r="M2821" s="12"/>
      <c r="N2821" s="12"/>
      <c r="O2821" s="12"/>
      <c r="P2821" s="55">
        <f t="shared" si="130"/>
        <v>0</v>
      </c>
    </row>
    <row r="2822" spans="1:16" x14ac:dyDescent="0.25">
      <c r="A2822" s="74">
        <v>7900</v>
      </c>
      <c r="B2822" s="534" t="s">
        <v>2538</v>
      </c>
      <c r="C2822" s="535"/>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x14ac:dyDescent="0.25">
      <c r="A2823" s="526">
        <v>791</v>
      </c>
      <c r="B2823" s="529" t="s">
        <v>2539</v>
      </c>
      <c r="C2823" s="110">
        <v>11</v>
      </c>
      <c r="D2823" s="66"/>
      <c r="E2823" s="12"/>
      <c r="F2823" s="12"/>
      <c r="G2823" s="12"/>
      <c r="H2823" s="12"/>
      <c r="I2823" s="12"/>
      <c r="J2823" s="12"/>
      <c r="K2823" s="12"/>
      <c r="L2823" s="12"/>
      <c r="M2823" s="12"/>
      <c r="N2823" s="12"/>
      <c r="O2823" s="12"/>
      <c r="P2823" s="55">
        <f>SUM(D2823:O2823)</f>
        <v>0</v>
      </c>
    </row>
    <row r="2824" spans="1:16" x14ac:dyDescent="0.25">
      <c r="A2824" s="527"/>
      <c r="B2824" s="530"/>
      <c r="C2824" s="110">
        <v>12</v>
      </c>
      <c r="D2824" s="66"/>
      <c r="E2824" s="12"/>
      <c r="F2824" s="12"/>
      <c r="G2824" s="12"/>
      <c r="H2824" s="12"/>
      <c r="I2824" s="12"/>
      <c r="J2824" s="12"/>
      <c r="K2824" s="12"/>
      <c r="L2824" s="12"/>
      <c r="M2824" s="12"/>
      <c r="N2824" s="12"/>
      <c r="O2824" s="12"/>
      <c r="P2824" s="55">
        <f t="shared" ref="P2824:P2852" si="132">SUM(D2824:O2824)</f>
        <v>0</v>
      </c>
    </row>
    <row r="2825" spans="1:16" x14ac:dyDescent="0.25">
      <c r="A2825" s="527"/>
      <c r="B2825" s="530"/>
      <c r="C2825" s="110">
        <v>13</v>
      </c>
      <c r="D2825" s="66"/>
      <c r="E2825" s="12"/>
      <c r="F2825" s="12"/>
      <c r="G2825" s="12"/>
      <c r="H2825" s="12"/>
      <c r="I2825" s="12"/>
      <c r="J2825" s="12"/>
      <c r="K2825" s="12"/>
      <c r="L2825" s="12"/>
      <c r="M2825" s="12"/>
      <c r="N2825" s="12"/>
      <c r="O2825" s="12"/>
      <c r="P2825" s="55">
        <f t="shared" si="132"/>
        <v>0</v>
      </c>
    </row>
    <row r="2826" spans="1:16" x14ac:dyDescent="0.25">
      <c r="A2826" s="527"/>
      <c r="B2826" s="530"/>
      <c r="C2826" s="110">
        <v>14</v>
      </c>
      <c r="D2826" s="66"/>
      <c r="E2826" s="12"/>
      <c r="F2826" s="12"/>
      <c r="G2826" s="12"/>
      <c r="H2826" s="12"/>
      <c r="I2826" s="12"/>
      <c r="J2826" s="12"/>
      <c r="K2826" s="12"/>
      <c r="L2826" s="12"/>
      <c r="M2826" s="12"/>
      <c r="N2826" s="12"/>
      <c r="O2826" s="12"/>
      <c r="P2826" s="55">
        <f t="shared" si="132"/>
        <v>0</v>
      </c>
    </row>
    <row r="2827" spans="1:16" x14ac:dyDescent="0.25">
      <c r="A2827" s="527"/>
      <c r="B2827" s="530"/>
      <c r="C2827" s="110">
        <v>15</v>
      </c>
      <c r="D2827" s="66"/>
      <c r="E2827" s="12"/>
      <c r="F2827" s="12"/>
      <c r="G2827" s="12"/>
      <c r="H2827" s="12"/>
      <c r="I2827" s="12"/>
      <c r="J2827" s="12"/>
      <c r="K2827" s="12"/>
      <c r="L2827" s="12"/>
      <c r="M2827" s="12"/>
      <c r="N2827" s="12"/>
      <c r="O2827" s="12"/>
      <c r="P2827" s="55">
        <f t="shared" si="132"/>
        <v>0</v>
      </c>
    </row>
    <row r="2828" spans="1:16" x14ac:dyDescent="0.25">
      <c r="A2828" s="527"/>
      <c r="B2828" s="530"/>
      <c r="C2828" s="110">
        <v>16</v>
      </c>
      <c r="D2828" s="66"/>
      <c r="E2828" s="12"/>
      <c r="F2828" s="12"/>
      <c r="G2828" s="12"/>
      <c r="H2828" s="12"/>
      <c r="I2828" s="12"/>
      <c r="J2828" s="12"/>
      <c r="K2828" s="12"/>
      <c r="L2828" s="12"/>
      <c r="M2828" s="12"/>
      <c r="N2828" s="12"/>
      <c r="O2828" s="12"/>
      <c r="P2828" s="55">
        <f t="shared" si="132"/>
        <v>0</v>
      </c>
    </row>
    <row r="2829" spans="1:16" x14ac:dyDescent="0.25">
      <c r="A2829" s="527"/>
      <c r="B2829" s="530"/>
      <c r="C2829" s="110">
        <v>17</v>
      </c>
      <c r="D2829" s="66"/>
      <c r="E2829" s="12"/>
      <c r="F2829" s="12"/>
      <c r="G2829" s="12"/>
      <c r="H2829" s="12"/>
      <c r="I2829" s="12"/>
      <c r="J2829" s="12"/>
      <c r="K2829" s="12"/>
      <c r="L2829" s="12"/>
      <c r="M2829" s="12"/>
      <c r="N2829" s="12"/>
      <c r="O2829" s="12"/>
      <c r="P2829" s="55">
        <f t="shared" si="132"/>
        <v>0</v>
      </c>
    </row>
    <row r="2830" spans="1:16" x14ac:dyDescent="0.25">
      <c r="A2830" s="527"/>
      <c r="B2830" s="530"/>
      <c r="C2830" s="110">
        <v>25</v>
      </c>
      <c r="D2830" s="66"/>
      <c r="E2830" s="12"/>
      <c r="F2830" s="12"/>
      <c r="G2830" s="12"/>
      <c r="H2830" s="12"/>
      <c r="I2830" s="12"/>
      <c r="J2830" s="12"/>
      <c r="K2830" s="12"/>
      <c r="L2830" s="12"/>
      <c r="M2830" s="12"/>
      <c r="N2830" s="12"/>
      <c r="O2830" s="12"/>
      <c r="P2830" s="55">
        <f t="shared" si="132"/>
        <v>0</v>
      </c>
    </row>
    <row r="2831" spans="1:16" x14ac:dyDescent="0.25">
      <c r="A2831" s="527"/>
      <c r="B2831" s="530"/>
      <c r="C2831" s="110">
        <v>26</v>
      </c>
      <c r="D2831" s="66"/>
      <c r="E2831" s="12"/>
      <c r="F2831" s="12"/>
      <c r="G2831" s="12"/>
      <c r="H2831" s="12"/>
      <c r="I2831" s="12"/>
      <c r="J2831" s="12"/>
      <c r="K2831" s="12"/>
      <c r="L2831" s="12"/>
      <c r="M2831" s="12"/>
      <c r="N2831" s="12"/>
      <c r="O2831" s="12"/>
      <c r="P2831" s="55">
        <f t="shared" si="132"/>
        <v>0</v>
      </c>
    </row>
    <row r="2832" spans="1:16" x14ac:dyDescent="0.25">
      <c r="A2832" s="528"/>
      <c r="B2832" s="531"/>
      <c r="C2832" s="110">
        <v>27</v>
      </c>
      <c r="D2832" s="66"/>
      <c r="E2832" s="12"/>
      <c r="F2832" s="12"/>
      <c r="G2832" s="12"/>
      <c r="H2832" s="12"/>
      <c r="I2832" s="12"/>
      <c r="J2832" s="12"/>
      <c r="K2832" s="12"/>
      <c r="L2832" s="12"/>
      <c r="M2832" s="12"/>
      <c r="N2832" s="12"/>
      <c r="O2832" s="12"/>
      <c r="P2832" s="55">
        <f t="shared" si="132"/>
        <v>0</v>
      </c>
    </row>
    <row r="2833" spans="1:16" x14ac:dyDescent="0.25">
      <c r="A2833" s="526">
        <v>792</v>
      </c>
      <c r="B2833" s="529" t="s">
        <v>2540</v>
      </c>
      <c r="C2833" s="110">
        <v>11</v>
      </c>
      <c r="D2833" s="66"/>
      <c r="E2833" s="12"/>
      <c r="F2833" s="12"/>
      <c r="G2833" s="12"/>
      <c r="H2833" s="12"/>
      <c r="I2833" s="12"/>
      <c r="J2833" s="12"/>
      <c r="K2833" s="12"/>
      <c r="L2833" s="12"/>
      <c r="M2833" s="12"/>
      <c r="N2833" s="12"/>
      <c r="O2833" s="12"/>
      <c r="P2833" s="55">
        <f t="shared" si="132"/>
        <v>0</v>
      </c>
    </row>
    <row r="2834" spans="1:16" x14ac:dyDescent="0.25">
      <c r="A2834" s="527"/>
      <c r="B2834" s="530"/>
      <c r="C2834" s="110">
        <v>12</v>
      </c>
      <c r="D2834" s="66"/>
      <c r="E2834" s="12"/>
      <c r="F2834" s="12"/>
      <c r="G2834" s="12"/>
      <c r="H2834" s="12"/>
      <c r="I2834" s="12"/>
      <c r="J2834" s="12"/>
      <c r="K2834" s="12"/>
      <c r="L2834" s="12"/>
      <c r="M2834" s="12"/>
      <c r="N2834" s="12"/>
      <c r="O2834" s="12"/>
      <c r="P2834" s="55">
        <f t="shared" si="132"/>
        <v>0</v>
      </c>
    </row>
    <row r="2835" spans="1:16" x14ac:dyDescent="0.25">
      <c r="A2835" s="527"/>
      <c r="B2835" s="530"/>
      <c r="C2835" s="110">
        <v>13</v>
      </c>
      <c r="D2835" s="66"/>
      <c r="E2835" s="12"/>
      <c r="F2835" s="12"/>
      <c r="G2835" s="12"/>
      <c r="H2835" s="12"/>
      <c r="I2835" s="12"/>
      <c r="J2835" s="12"/>
      <c r="K2835" s="12"/>
      <c r="L2835" s="12"/>
      <c r="M2835" s="12"/>
      <c r="N2835" s="12"/>
      <c r="O2835" s="12"/>
      <c r="P2835" s="55">
        <f t="shared" si="132"/>
        <v>0</v>
      </c>
    </row>
    <row r="2836" spans="1:16" x14ac:dyDescent="0.25">
      <c r="A2836" s="527"/>
      <c r="B2836" s="530"/>
      <c r="C2836" s="110">
        <v>14</v>
      </c>
      <c r="D2836" s="66"/>
      <c r="E2836" s="12"/>
      <c r="F2836" s="12"/>
      <c r="G2836" s="12"/>
      <c r="H2836" s="12"/>
      <c r="I2836" s="12"/>
      <c r="J2836" s="12"/>
      <c r="K2836" s="12"/>
      <c r="L2836" s="12"/>
      <c r="M2836" s="12"/>
      <c r="N2836" s="12"/>
      <c r="O2836" s="12"/>
      <c r="P2836" s="55">
        <f t="shared" si="132"/>
        <v>0</v>
      </c>
    </row>
    <row r="2837" spans="1:16" x14ac:dyDescent="0.25">
      <c r="A2837" s="527"/>
      <c r="B2837" s="530"/>
      <c r="C2837" s="110">
        <v>15</v>
      </c>
      <c r="D2837" s="66"/>
      <c r="E2837" s="12"/>
      <c r="F2837" s="12"/>
      <c r="G2837" s="12"/>
      <c r="H2837" s="12"/>
      <c r="I2837" s="12"/>
      <c r="J2837" s="12"/>
      <c r="K2837" s="12"/>
      <c r="L2837" s="12"/>
      <c r="M2837" s="12"/>
      <c r="N2837" s="12"/>
      <c r="O2837" s="12"/>
      <c r="P2837" s="55">
        <f t="shared" si="132"/>
        <v>0</v>
      </c>
    </row>
    <row r="2838" spans="1:16" x14ac:dyDescent="0.25">
      <c r="A2838" s="527"/>
      <c r="B2838" s="530"/>
      <c r="C2838" s="110">
        <v>16</v>
      </c>
      <c r="D2838" s="66"/>
      <c r="E2838" s="12"/>
      <c r="F2838" s="12"/>
      <c r="G2838" s="12"/>
      <c r="H2838" s="12"/>
      <c r="I2838" s="12"/>
      <c r="J2838" s="12"/>
      <c r="K2838" s="12"/>
      <c r="L2838" s="12"/>
      <c r="M2838" s="12"/>
      <c r="N2838" s="12"/>
      <c r="O2838" s="12"/>
      <c r="P2838" s="55">
        <f t="shared" si="132"/>
        <v>0</v>
      </c>
    </row>
    <row r="2839" spans="1:16" x14ac:dyDescent="0.25">
      <c r="A2839" s="527"/>
      <c r="B2839" s="530"/>
      <c r="C2839" s="110">
        <v>17</v>
      </c>
      <c r="D2839" s="66"/>
      <c r="E2839" s="12"/>
      <c r="F2839" s="12"/>
      <c r="G2839" s="12"/>
      <c r="H2839" s="12"/>
      <c r="I2839" s="12"/>
      <c r="J2839" s="12"/>
      <c r="K2839" s="12"/>
      <c r="L2839" s="12"/>
      <c r="M2839" s="12"/>
      <c r="N2839" s="12"/>
      <c r="O2839" s="12"/>
      <c r="P2839" s="55">
        <f t="shared" si="132"/>
        <v>0</v>
      </c>
    </row>
    <row r="2840" spans="1:16" x14ac:dyDescent="0.25">
      <c r="A2840" s="527"/>
      <c r="B2840" s="530"/>
      <c r="C2840" s="110">
        <v>25</v>
      </c>
      <c r="D2840" s="66"/>
      <c r="E2840" s="12"/>
      <c r="F2840" s="12"/>
      <c r="G2840" s="12"/>
      <c r="H2840" s="12"/>
      <c r="I2840" s="12"/>
      <c r="J2840" s="12"/>
      <c r="K2840" s="12"/>
      <c r="L2840" s="12"/>
      <c r="M2840" s="12"/>
      <c r="N2840" s="12"/>
      <c r="O2840" s="12"/>
      <c r="P2840" s="55">
        <f t="shared" si="132"/>
        <v>0</v>
      </c>
    </row>
    <row r="2841" spans="1:16" x14ac:dyDescent="0.25">
      <c r="A2841" s="527"/>
      <c r="B2841" s="530"/>
      <c r="C2841" s="110">
        <v>26</v>
      </c>
      <c r="D2841" s="66"/>
      <c r="E2841" s="12"/>
      <c r="F2841" s="12"/>
      <c r="G2841" s="12"/>
      <c r="H2841" s="12"/>
      <c r="I2841" s="12"/>
      <c r="J2841" s="12"/>
      <c r="K2841" s="12"/>
      <c r="L2841" s="12"/>
      <c r="M2841" s="12"/>
      <c r="N2841" s="12"/>
      <c r="O2841" s="12"/>
      <c r="P2841" s="55">
        <f t="shared" si="132"/>
        <v>0</v>
      </c>
    </row>
    <row r="2842" spans="1:16" x14ac:dyDescent="0.25">
      <c r="A2842" s="528"/>
      <c r="B2842" s="531"/>
      <c r="C2842" s="110">
        <v>27</v>
      </c>
      <c r="D2842" s="66"/>
      <c r="E2842" s="12"/>
      <c r="F2842" s="12"/>
      <c r="G2842" s="12"/>
      <c r="H2842" s="12"/>
      <c r="I2842" s="12"/>
      <c r="J2842" s="12"/>
      <c r="K2842" s="12"/>
      <c r="L2842" s="12"/>
      <c r="M2842" s="12"/>
      <c r="N2842" s="12"/>
      <c r="O2842" s="12"/>
      <c r="P2842" s="55">
        <f t="shared" si="132"/>
        <v>0</v>
      </c>
    </row>
    <row r="2843" spans="1:16" x14ac:dyDescent="0.25">
      <c r="A2843" s="526">
        <v>799</v>
      </c>
      <c r="B2843" s="529" t="s">
        <v>2541</v>
      </c>
      <c r="C2843" s="110">
        <v>11</v>
      </c>
      <c r="D2843" s="66"/>
      <c r="E2843" s="12"/>
      <c r="F2843" s="12"/>
      <c r="G2843" s="12"/>
      <c r="H2843" s="12"/>
      <c r="I2843" s="12"/>
      <c r="J2843" s="12"/>
      <c r="K2843" s="12"/>
      <c r="L2843" s="12"/>
      <c r="M2843" s="12"/>
      <c r="N2843" s="12"/>
      <c r="O2843" s="12"/>
      <c r="P2843" s="55">
        <f t="shared" si="132"/>
        <v>0</v>
      </c>
    </row>
    <row r="2844" spans="1:16" x14ac:dyDescent="0.25">
      <c r="A2844" s="527"/>
      <c r="B2844" s="530"/>
      <c r="C2844" s="110">
        <v>12</v>
      </c>
      <c r="D2844" s="66"/>
      <c r="E2844" s="12"/>
      <c r="F2844" s="12"/>
      <c r="G2844" s="12"/>
      <c r="H2844" s="12"/>
      <c r="I2844" s="12"/>
      <c r="J2844" s="12"/>
      <c r="K2844" s="12"/>
      <c r="L2844" s="12"/>
      <c r="M2844" s="12"/>
      <c r="N2844" s="12"/>
      <c r="O2844" s="12"/>
      <c r="P2844" s="55">
        <f t="shared" si="132"/>
        <v>0</v>
      </c>
    </row>
    <row r="2845" spans="1:16" x14ac:dyDescent="0.25">
      <c r="A2845" s="527"/>
      <c r="B2845" s="530"/>
      <c r="C2845" s="110">
        <v>13</v>
      </c>
      <c r="D2845" s="66"/>
      <c r="E2845" s="12"/>
      <c r="F2845" s="12"/>
      <c r="G2845" s="12"/>
      <c r="H2845" s="12"/>
      <c r="I2845" s="12"/>
      <c r="J2845" s="12"/>
      <c r="K2845" s="12"/>
      <c r="L2845" s="12"/>
      <c r="M2845" s="12"/>
      <c r="N2845" s="12"/>
      <c r="O2845" s="12"/>
      <c r="P2845" s="55">
        <f t="shared" si="132"/>
        <v>0</v>
      </c>
    </row>
    <row r="2846" spans="1:16" x14ac:dyDescent="0.25">
      <c r="A2846" s="527"/>
      <c r="B2846" s="530"/>
      <c r="C2846" s="110">
        <v>14</v>
      </c>
      <c r="D2846" s="66"/>
      <c r="E2846" s="12"/>
      <c r="F2846" s="12"/>
      <c r="G2846" s="12"/>
      <c r="H2846" s="12"/>
      <c r="I2846" s="12"/>
      <c r="J2846" s="12"/>
      <c r="K2846" s="12"/>
      <c r="L2846" s="12"/>
      <c r="M2846" s="12"/>
      <c r="N2846" s="12"/>
      <c r="O2846" s="12"/>
      <c r="P2846" s="55">
        <f t="shared" si="132"/>
        <v>0</v>
      </c>
    </row>
    <row r="2847" spans="1:16" x14ac:dyDescent="0.25">
      <c r="A2847" s="527"/>
      <c r="B2847" s="530"/>
      <c r="C2847" s="110">
        <v>15</v>
      </c>
      <c r="D2847" s="66"/>
      <c r="E2847" s="12"/>
      <c r="F2847" s="12"/>
      <c r="G2847" s="12"/>
      <c r="H2847" s="12"/>
      <c r="I2847" s="12"/>
      <c r="J2847" s="12"/>
      <c r="K2847" s="12"/>
      <c r="L2847" s="12"/>
      <c r="M2847" s="12"/>
      <c r="N2847" s="12"/>
      <c r="O2847" s="12"/>
      <c r="P2847" s="55">
        <f t="shared" si="132"/>
        <v>0</v>
      </c>
    </row>
    <row r="2848" spans="1:16" x14ac:dyDescent="0.25">
      <c r="A2848" s="527"/>
      <c r="B2848" s="530"/>
      <c r="C2848" s="110">
        <v>16</v>
      </c>
      <c r="D2848" s="66"/>
      <c r="E2848" s="12"/>
      <c r="F2848" s="12"/>
      <c r="G2848" s="12"/>
      <c r="H2848" s="12"/>
      <c r="I2848" s="12"/>
      <c r="J2848" s="12"/>
      <c r="K2848" s="12"/>
      <c r="L2848" s="12"/>
      <c r="M2848" s="12"/>
      <c r="N2848" s="12"/>
      <c r="O2848" s="12"/>
      <c r="P2848" s="55">
        <f t="shared" si="132"/>
        <v>0</v>
      </c>
    </row>
    <row r="2849" spans="1:16" x14ac:dyDescent="0.25">
      <c r="A2849" s="527"/>
      <c r="B2849" s="530"/>
      <c r="C2849" s="110">
        <v>17</v>
      </c>
      <c r="D2849" s="66"/>
      <c r="E2849" s="12"/>
      <c r="F2849" s="12"/>
      <c r="G2849" s="12"/>
      <c r="H2849" s="12"/>
      <c r="I2849" s="12"/>
      <c r="J2849" s="12"/>
      <c r="K2849" s="12"/>
      <c r="L2849" s="12"/>
      <c r="M2849" s="12"/>
      <c r="N2849" s="12"/>
      <c r="O2849" s="12"/>
      <c r="P2849" s="55">
        <f t="shared" si="132"/>
        <v>0</v>
      </c>
    </row>
    <row r="2850" spans="1:16" x14ac:dyDescent="0.25">
      <c r="A2850" s="527"/>
      <c r="B2850" s="530"/>
      <c r="C2850" s="110">
        <v>25</v>
      </c>
      <c r="D2850" s="66"/>
      <c r="E2850" s="12"/>
      <c r="F2850" s="12"/>
      <c r="G2850" s="12"/>
      <c r="H2850" s="12"/>
      <c r="I2850" s="12"/>
      <c r="J2850" s="12"/>
      <c r="K2850" s="12"/>
      <c r="L2850" s="12"/>
      <c r="M2850" s="12"/>
      <c r="N2850" s="12"/>
      <c r="O2850" s="12"/>
      <c r="P2850" s="55">
        <f t="shared" si="132"/>
        <v>0</v>
      </c>
    </row>
    <row r="2851" spans="1:16" x14ac:dyDescent="0.25">
      <c r="A2851" s="527"/>
      <c r="B2851" s="530"/>
      <c r="C2851" s="110">
        <v>26</v>
      </c>
      <c r="D2851" s="66"/>
      <c r="E2851" s="12"/>
      <c r="F2851" s="12"/>
      <c r="G2851" s="12"/>
      <c r="H2851" s="12"/>
      <c r="I2851" s="12"/>
      <c r="J2851" s="12"/>
      <c r="K2851" s="12"/>
      <c r="L2851" s="12"/>
      <c r="M2851" s="12"/>
      <c r="N2851" s="12"/>
      <c r="O2851" s="12"/>
      <c r="P2851" s="55">
        <f t="shared" si="132"/>
        <v>0</v>
      </c>
    </row>
    <row r="2852" spans="1:16" x14ac:dyDescent="0.25">
      <c r="A2852" s="528"/>
      <c r="B2852" s="531"/>
      <c r="C2852" s="110">
        <v>27</v>
      </c>
      <c r="D2852" s="66"/>
      <c r="E2852" s="12"/>
      <c r="F2852" s="12"/>
      <c r="G2852" s="12"/>
      <c r="H2852" s="12"/>
      <c r="I2852" s="12"/>
      <c r="J2852" s="12"/>
      <c r="K2852" s="12"/>
      <c r="L2852" s="12"/>
      <c r="M2852" s="12"/>
      <c r="N2852" s="12"/>
      <c r="O2852" s="12"/>
      <c r="P2852" s="55">
        <f t="shared" si="132"/>
        <v>0</v>
      </c>
    </row>
    <row r="2853" spans="1:16" x14ac:dyDescent="0.25">
      <c r="A2853" s="75">
        <v>8000</v>
      </c>
      <c r="B2853" s="544" t="s">
        <v>2542</v>
      </c>
      <c r="C2853" s="545"/>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x14ac:dyDescent="0.25">
      <c r="A2854" s="74">
        <v>8100</v>
      </c>
      <c r="B2854" s="534" t="s">
        <v>2543</v>
      </c>
      <c r="C2854" s="535"/>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x14ac:dyDescent="0.25">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x14ac:dyDescent="0.25">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x14ac:dyDescent="0.25">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x14ac:dyDescent="0.25">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x14ac:dyDescent="0.25">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x14ac:dyDescent="0.25">
      <c r="A2860" s="526">
        <v>816</v>
      </c>
      <c r="B2860" s="529" t="s">
        <v>2549</v>
      </c>
      <c r="C2860" s="110">
        <v>11</v>
      </c>
      <c r="D2860" s="12"/>
      <c r="E2860" s="12"/>
      <c r="F2860" s="12"/>
      <c r="G2860" s="12"/>
      <c r="H2860" s="12"/>
      <c r="I2860" s="12"/>
      <c r="J2860" s="12"/>
      <c r="K2860" s="12"/>
      <c r="L2860" s="12"/>
      <c r="M2860" s="12"/>
      <c r="N2860" s="12"/>
      <c r="O2860" s="12"/>
      <c r="P2860" s="55">
        <f t="shared" si="135"/>
        <v>0</v>
      </c>
    </row>
    <row r="2861" spans="1:16" x14ac:dyDescent="0.25">
      <c r="A2861" s="527"/>
      <c r="B2861" s="530"/>
      <c r="C2861" s="110">
        <v>12</v>
      </c>
      <c r="D2861" s="66"/>
      <c r="E2861" s="12"/>
      <c r="F2861" s="12"/>
      <c r="G2861" s="12"/>
      <c r="H2861" s="12"/>
      <c r="I2861" s="12"/>
      <c r="J2861" s="12"/>
      <c r="K2861" s="12"/>
      <c r="L2861" s="12"/>
      <c r="M2861" s="12"/>
      <c r="N2861" s="12"/>
      <c r="O2861" s="12"/>
      <c r="P2861" s="55">
        <f t="shared" si="135"/>
        <v>0</v>
      </c>
    </row>
    <row r="2862" spans="1:16" x14ac:dyDescent="0.25">
      <c r="A2862" s="527"/>
      <c r="B2862" s="530"/>
      <c r="C2862" s="110">
        <v>13</v>
      </c>
      <c r="D2862" s="66"/>
      <c r="E2862" s="12"/>
      <c r="F2862" s="12"/>
      <c r="G2862" s="12"/>
      <c r="H2862" s="12"/>
      <c r="I2862" s="12"/>
      <c r="J2862" s="12"/>
      <c r="K2862" s="12"/>
      <c r="L2862" s="12"/>
      <c r="M2862" s="12"/>
      <c r="N2862" s="12"/>
      <c r="O2862" s="12"/>
      <c r="P2862" s="55">
        <f t="shared" si="135"/>
        <v>0</v>
      </c>
    </row>
    <row r="2863" spans="1:16" x14ac:dyDescent="0.25">
      <c r="A2863" s="527"/>
      <c r="B2863" s="530"/>
      <c r="C2863" s="110">
        <v>14</v>
      </c>
      <c r="D2863" s="66"/>
      <c r="E2863" s="12"/>
      <c r="F2863" s="12"/>
      <c r="G2863" s="12"/>
      <c r="H2863" s="12"/>
      <c r="I2863" s="12"/>
      <c r="J2863" s="12"/>
      <c r="K2863" s="12"/>
      <c r="L2863" s="12"/>
      <c r="M2863" s="12"/>
      <c r="N2863" s="12"/>
      <c r="O2863" s="12"/>
      <c r="P2863" s="55">
        <f t="shared" si="135"/>
        <v>0</v>
      </c>
    </row>
    <row r="2864" spans="1:16" x14ac:dyDescent="0.25">
      <c r="A2864" s="527"/>
      <c r="B2864" s="530"/>
      <c r="C2864" s="110">
        <v>15</v>
      </c>
      <c r="D2864" s="66"/>
      <c r="E2864" s="12"/>
      <c r="F2864" s="12"/>
      <c r="G2864" s="12"/>
      <c r="H2864" s="12"/>
      <c r="I2864" s="12"/>
      <c r="J2864" s="12"/>
      <c r="K2864" s="12"/>
      <c r="L2864" s="12"/>
      <c r="M2864" s="12"/>
      <c r="N2864" s="12"/>
      <c r="O2864" s="12"/>
      <c r="P2864" s="55">
        <f t="shared" si="135"/>
        <v>0</v>
      </c>
    </row>
    <row r="2865" spans="1:16" x14ac:dyDescent="0.25">
      <c r="A2865" s="527"/>
      <c r="B2865" s="530"/>
      <c r="C2865" s="110">
        <v>16</v>
      </c>
      <c r="D2865" s="66"/>
      <c r="E2865" s="12"/>
      <c r="F2865" s="12"/>
      <c r="G2865" s="12"/>
      <c r="H2865" s="12"/>
      <c r="I2865" s="12"/>
      <c r="J2865" s="12"/>
      <c r="K2865" s="12"/>
      <c r="L2865" s="12"/>
      <c r="M2865" s="12"/>
      <c r="N2865" s="12"/>
      <c r="O2865" s="12"/>
      <c r="P2865" s="55">
        <f t="shared" si="135"/>
        <v>0</v>
      </c>
    </row>
    <row r="2866" spans="1:16" x14ac:dyDescent="0.25">
      <c r="A2866" s="527"/>
      <c r="B2866" s="530"/>
      <c r="C2866" s="110">
        <v>17</v>
      </c>
      <c r="D2866" s="66"/>
      <c r="E2866" s="12"/>
      <c r="F2866" s="12"/>
      <c r="G2866" s="12"/>
      <c r="H2866" s="12"/>
      <c r="I2866" s="12"/>
      <c r="J2866" s="12"/>
      <c r="K2866" s="12"/>
      <c r="L2866" s="12"/>
      <c r="M2866" s="12"/>
      <c r="N2866" s="12"/>
      <c r="O2866" s="12"/>
      <c r="P2866" s="55">
        <f t="shared" si="135"/>
        <v>0</v>
      </c>
    </row>
    <row r="2867" spans="1:16" x14ac:dyDescent="0.25">
      <c r="A2867" s="527"/>
      <c r="B2867" s="530"/>
      <c r="C2867" s="110">
        <v>25</v>
      </c>
      <c r="D2867" s="66"/>
      <c r="E2867" s="12"/>
      <c r="F2867" s="12"/>
      <c r="G2867" s="12"/>
      <c r="H2867" s="12"/>
      <c r="I2867" s="12"/>
      <c r="J2867" s="12"/>
      <c r="K2867" s="12"/>
      <c r="L2867" s="12"/>
      <c r="M2867" s="12"/>
      <c r="N2867" s="12"/>
      <c r="O2867" s="12"/>
      <c r="P2867" s="55">
        <f t="shared" si="135"/>
        <v>0</v>
      </c>
    </row>
    <row r="2868" spans="1:16" x14ac:dyDescent="0.25">
      <c r="A2868" s="527"/>
      <c r="B2868" s="530"/>
      <c r="C2868" s="110">
        <v>26</v>
      </c>
      <c r="D2868" s="66"/>
      <c r="E2868" s="12"/>
      <c r="F2868" s="12"/>
      <c r="G2868" s="12"/>
      <c r="H2868" s="12"/>
      <c r="I2868" s="12"/>
      <c r="J2868" s="12"/>
      <c r="K2868" s="12"/>
      <c r="L2868" s="12"/>
      <c r="M2868" s="12"/>
      <c r="N2868" s="12"/>
      <c r="O2868" s="12"/>
      <c r="P2868" s="55">
        <f t="shared" si="135"/>
        <v>0</v>
      </c>
    </row>
    <row r="2869" spans="1:16" x14ac:dyDescent="0.25">
      <c r="A2869" s="528"/>
      <c r="B2869" s="531"/>
      <c r="C2869" s="110">
        <v>27</v>
      </c>
      <c r="D2869" s="66"/>
      <c r="E2869" s="12"/>
      <c r="F2869" s="12"/>
      <c r="G2869" s="12"/>
      <c r="H2869" s="12"/>
      <c r="I2869" s="12"/>
      <c r="J2869" s="12"/>
      <c r="K2869" s="12"/>
      <c r="L2869" s="12"/>
      <c r="M2869" s="12"/>
      <c r="N2869" s="12"/>
      <c r="O2869" s="12"/>
      <c r="P2869" s="55">
        <f t="shared" si="135"/>
        <v>0</v>
      </c>
    </row>
    <row r="2870" spans="1:16" x14ac:dyDescent="0.25">
      <c r="A2870" s="74">
        <v>8300</v>
      </c>
      <c r="B2870" s="534" t="s">
        <v>2550</v>
      </c>
      <c r="C2870" s="535"/>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x14ac:dyDescent="0.25">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x14ac:dyDescent="0.25">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x14ac:dyDescent="0.25">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x14ac:dyDescent="0.25">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x14ac:dyDescent="0.25">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x14ac:dyDescent="0.25">
      <c r="A2876" s="74">
        <v>8500</v>
      </c>
      <c r="B2876" s="534" t="s">
        <v>2556</v>
      </c>
      <c r="C2876" s="535"/>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x14ac:dyDescent="0.25">
      <c r="A2877" s="526">
        <v>851</v>
      </c>
      <c r="B2877" s="529" t="s">
        <v>2557</v>
      </c>
      <c r="C2877" s="110">
        <v>11</v>
      </c>
      <c r="D2877" s="66"/>
      <c r="E2877" s="12"/>
      <c r="F2877" s="12"/>
      <c r="G2877" s="12"/>
      <c r="H2877" s="12"/>
      <c r="I2877" s="12"/>
      <c r="J2877" s="12"/>
      <c r="K2877" s="12"/>
      <c r="L2877" s="12"/>
      <c r="M2877" s="12"/>
      <c r="N2877" s="12"/>
      <c r="O2877" s="12"/>
      <c r="P2877" s="55">
        <f>SUM(D2877:O2877)</f>
        <v>0</v>
      </c>
    </row>
    <row r="2878" spans="1:16" x14ac:dyDescent="0.25">
      <c r="A2878" s="527"/>
      <c r="B2878" s="530"/>
      <c r="C2878" s="110">
        <v>12</v>
      </c>
      <c r="D2878" s="66"/>
      <c r="E2878" s="12"/>
      <c r="F2878" s="12"/>
      <c r="G2878" s="12"/>
      <c r="H2878" s="12"/>
      <c r="I2878" s="12"/>
      <c r="J2878" s="12"/>
      <c r="K2878" s="12"/>
      <c r="L2878" s="12"/>
      <c r="M2878" s="12"/>
      <c r="N2878" s="12"/>
      <c r="O2878" s="12"/>
      <c r="P2878" s="55">
        <f t="shared" ref="P2878:P2906" si="139">SUM(D2878:O2878)</f>
        <v>0</v>
      </c>
    </row>
    <row r="2879" spans="1:16" x14ac:dyDescent="0.25">
      <c r="A2879" s="527"/>
      <c r="B2879" s="530"/>
      <c r="C2879" s="110">
        <v>13</v>
      </c>
      <c r="D2879" s="66"/>
      <c r="E2879" s="12"/>
      <c r="F2879" s="12"/>
      <c r="G2879" s="12"/>
      <c r="H2879" s="12"/>
      <c r="I2879" s="12"/>
      <c r="J2879" s="12"/>
      <c r="K2879" s="12"/>
      <c r="L2879" s="12"/>
      <c r="M2879" s="12"/>
      <c r="N2879" s="12"/>
      <c r="O2879" s="12"/>
      <c r="P2879" s="55">
        <f t="shared" si="139"/>
        <v>0</v>
      </c>
    </row>
    <row r="2880" spans="1:16" x14ac:dyDescent="0.25">
      <c r="A2880" s="527"/>
      <c r="B2880" s="530"/>
      <c r="C2880" s="110">
        <v>14</v>
      </c>
      <c r="D2880" s="66"/>
      <c r="E2880" s="12"/>
      <c r="F2880" s="12"/>
      <c r="G2880" s="12"/>
      <c r="H2880" s="12"/>
      <c r="I2880" s="12"/>
      <c r="J2880" s="12"/>
      <c r="K2880" s="12"/>
      <c r="L2880" s="12"/>
      <c r="M2880" s="12"/>
      <c r="N2880" s="12"/>
      <c r="O2880" s="12"/>
      <c r="P2880" s="55">
        <f t="shared" si="139"/>
        <v>0</v>
      </c>
    </row>
    <row r="2881" spans="1:16" x14ac:dyDescent="0.25">
      <c r="A2881" s="527"/>
      <c r="B2881" s="530"/>
      <c r="C2881" s="110">
        <v>15</v>
      </c>
      <c r="D2881" s="66"/>
      <c r="E2881" s="12"/>
      <c r="F2881" s="12"/>
      <c r="G2881" s="12"/>
      <c r="H2881" s="12"/>
      <c r="I2881" s="12"/>
      <c r="J2881" s="12"/>
      <c r="K2881" s="12"/>
      <c r="L2881" s="12"/>
      <c r="M2881" s="12"/>
      <c r="N2881" s="12"/>
      <c r="O2881" s="12"/>
      <c r="P2881" s="55">
        <f t="shared" si="139"/>
        <v>0</v>
      </c>
    </row>
    <row r="2882" spans="1:16" x14ac:dyDescent="0.25">
      <c r="A2882" s="527"/>
      <c r="B2882" s="530"/>
      <c r="C2882" s="110">
        <v>16</v>
      </c>
      <c r="D2882" s="66"/>
      <c r="E2882" s="12"/>
      <c r="F2882" s="12"/>
      <c r="G2882" s="12"/>
      <c r="H2882" s="12"/>
      <c r="I2882" s="12"/>
      <c r="J2882" s="12"/>
      <c r="K2882" s="12"/>
      <c r="L2882" s="12"/>
      <c r="M2882" s="12"/>
      <c r="N2882" s="12"/>
      <c r="O2882" s="12"/>
      <c r="P2882" s="55">
        <f t="shared" si="139"/>
        <v>0</v>
      </c>
    </row>
    <row r="2883" spans="1:16" x14ac:dyDescent="0.25">
      <c r="A2883" s="527"/>
      <c r="B2883" s="530"/>
      <c r="C2883" s="110">
        <v>17</v>
      </c>
      <c r="D2883" s="66"/>
      <c r="E2883" s="12"/>
      <c r="F2883" s="12"/>
      <c r="G2883" s="12"/>
      <c r="H2883" s="12"/>
      <c r="I2883" s="12"/>
      <c r="J2883" s="12"/>
      <c r="K2883" s="12"/>
      <c r="L2883" s="12"/>
      <c r="M2883" s="12"/>
      <c r="N2883" s="12"/>
      <c r="O2883" s="12"/>
      <c r="P2883" s="55">
        <f t="shared" si="139"/>
        <v>0</v>
      </c>
    </row>
    <row r="2884" spans="1:16" x14ac:dyDescent="0.25">
      <c r="A2884" s="527"/>
      <c r="B2884" s="530"/>
      <c r="C2884" s="110">
        <v>25</v>
      </c>
      <c r="D2884" s="66"/>
      <c r="E2884" s="12"/>
      <c r="F2884" s="12"/>
      <c r="G2884" s="12"/>
      <c r="H2884" s="12"/>
      <c r="I2884" s="12"/>
      <c r="J2884" s="12"/>
      <c r="K2884" s="12"/>
      <c r="L2884" s="12"/>
      <c r="M2884" s="12"/>
      <c r="N2884" s="12"/>
      <c r="O2884" s="12"/>
      <c r="P2884" s="55">
        <f t="shared" si="139"/>
        <v>0</v>
      </c>
    </row>
    <row r="2885" spans="1:16" x14ac:dyDescent="0.25">
      <c r="A2885" s="527"/>
      <c r="B2885" s="530"/>
      <c r="C2885" s="110">
        <v>26</v>
      </c>
      <c r="D2885" s="66"/>
      <c r="E2885" s="12"/>
      <c r="F2885" s="12"/>
      <c r="G2885" s="12"/>
      <c r="H2885" s="12"/>
      <c r="I2885" s="12"/>
      <c r="J2885" s="12"/>
      <c r="K2885" s="12"/>
      <c r="L2885" s="12"/>
      <c r="M2885" s="12"/>
      <c r="N2885" s="12"/>
      <c r="O2885" s="12"/>
      <c r="P2885" s="55">
        <f t="shared" si="139"/>
        <v>0</v>
      </c>
    </row>
    <row r="2886" spans="1:16" x14ac:dyDescent="0.25">
      <c r="A2886" s="528"/>
      <c r="B2886" s="531"/>
      <c r="C2886" s="110">
        <v>27</v>
      </c>
      <c r="D2886" s="66"/>
      <c r="E2886" s="12"/>
      <c r="F2886" s="12"/>
      <c r="G2886" s="12"/>
      <c r="H2886" s="12"/>
      <c r="I2886" s="12"/>
      <c r="J2886" s="12"/>
      <c r="K2886" s="12"/>
      <c r="L2886" s="12"/>
      <c r="M2886" s="12"/>
      <c r="N2886" s="12"/>
      <c r="O2886" s="12"/>
      <c r="P2886" s="55">
        <f t="shared" si="139"/>
        <v>0</v>
      </c>
    </row>
    <row r="2887" spans="1:16" x14ac:dyDescent="0.25">
      <c r="A2887" s="526">
        <v>852</v>
      </c>
      <c r="B2887" s="529" t="s">
        <v>2558</v>
      </c>
      <c r="C2887" s="110">
        <v>11</v>
      </c>
      <c r="D2887" s="66"/>
      <c r="E2887" s="12"/>
      <c r="F2887" s="12"/>
      <c r="G2887" s="12"/>
      <c r="H2887" s="12"/>
      <c r="I2887" s="12"/>
      <c r="J2887" s="12"/>
      <c r="K2887" s="12"/>
      <c r="L2887" s="12"/>
      <c r="M2887" s="12"/>
      <c r="N2887" s="12"/>
      <c r="O2887" s="12"/>
      <c r="P2887" s="55">
        <f t="shared" si="139"/>
        <v>0</v>
      </c>
    </row>
    <row r="2888" spans="1:16" x14ac:dyDescent="0.25">
      <c r="A2888" s="527"/>
      <c r="B2888" s="530"/>
      <c r="C2888" s="110">
        <v>12</v>
      </c>
      <c r="D2888" s="66"/>
      <c r="E2888" s="12"/>
      <c r="F2888" s="12"/>
      <c r="G2888" s="12"/>
      <c r="H2888" s="12"/>
      <c r="I2888" s="12"/>
      <c r="J2888" s="12"/>
      <c r="K2888" s="12"/>
      <c r="L2888" s="12"/>
      <c r="M2888" s="12"/>
      <c r="N2888" s="12"/>
      <c r="O2888" s="12"/>
      <c r="P2888" s="55">
        <f t="shared" si="139"/>
        <v>0</v>
      </c>
    </row>
    <row r="2889" spans="1:16" x14ac:dyDescent="0.25">
      <c r="A2889" s="527"/>
      <c r="B2889" s="530"/>
      <c r="C2889" s="110">
        <v>13</v>
      </c>
      <c r="D2889" s="66"/>
      <c r="E2889" s="12"/>
      <c r="F2889" s="12"/>
      <c r="G2889" s="12"/>
      <c r="H2889" s="12"/>
      <c r="I2889" s="12"/>
      <c r="J2889" s="12"/>
      <c r="K2889" s="12"/>
      <c r="L2889" s="12"/>
      <c r="M2889" s="12"/>
      <c r="N2889" s="12"/>
      <c r="O2889" s="12"/>
      <c r="P2889" s="55">
        <f t="shared" si="139"/>
        <v>0</v>
      </c>
    </row>
    <row r="2890" spans="1:16" x14ac:dyDescent="0.25">
      <c r="A2890" s="527"/>
      <c r="B2890" s="530"/>
      <c r="C2890" s="110">
        <v>14</v>
      </c>
      <c r="D2890" s="66"/>
      <c r="E2890" s="12"/>
      <c r="F2890" s="12"/>
      <c r="G2890" s="12"/>
      <c r="H2890" s="12"/>
      <c r="I2890" s="12"/>
      <c r="J2890" s="12"/>
      <c r="K2890" s="12"/>
      <c r="L2890" s="12"/>
      <c r="M2890" s="12"/>
      <c r="N2890" s="12"/>
      <c r="O2890" s="12"/>
      <c r="P2890" s="55">
        <f t="shared" si="139"/>
        <v>0</v>
      </c>
    </row>
    <row r="2891" spans="1:16" x14ac:dyDescent="0.25">
      <c r="A2891" s="527"/>
      <c r="B2891" s="530"/>
      <c r="C2891" s="110">
        <v>15</v>
      </c>
      <c r="D2891" s="66"/>
      <c r="E2891" s="12"/>
      <c r="F2891" s="12"/>
      <c r="G2891" s="12"/>
      <c r="H2891" s="12"/>
      <c r="I2891" s="12"/>
      <c r="J2891" s="12"/>
      <c r="K2891" s="12"/>
      <c r="L2891" s="12"/>
      <c r="M2891" s="12"/>
      <c r="N2891" s="12"/>
      <c r="O2891" s="12"/>
      <c r="P2891" s="55">
        <f t="shared" si="139"/>
        <v>0</v>
      </c>
    </row>
    <row r="2892" spans="1:16" x14ac:dyDescent="0.25">
      <c r="A2892" s="527"/>
      <c r="B2892" s="530"/>
      <c r="C2892" s="110">
        <v>16</v>
      </c>
      <c r="D2892" s="66"/>
      <c r="E2892" s="12"/>
      <c r="F2892" s="12"/>
      <c r="G2892" s="12"/>
      <c r="H2892" s="12"/>
      <c r="I2892" s="12"/>
      <c r="J2892" s="12"/>
      <c r="K2892" s="12"/>
      <c r="L2892" s="12"/>
      <c r="M2892" s="12"/>
      <c r="N2892" s="12"/>
      <c r="O2892" s="12"/>
      <c r="P2892" s="55">
        <f t="shared" si="139"/>
        <v>0</v>
      </c>
    </row>
    <row r="2893" spans="1:16" x14ac:dyDescent="0.25">
      <c r="A2893" s="527"/>
      <c r="B2893" s="530"/>
      <c r="C2893" s="110">
        <v>17</v>
      </c>
      <c r="D2893" s="66"/>
      <c r="E2893" s="12"/>
      <c r="F2893" s="12"/>
      <c r="G2893" s="12"/>
      <c r="H2893" s="12"/>
      <c r="I2893" s="12"/>
      <c r="J2893" s="12"/>
      <c r="K2893" s="12"/>
      <c r="L2893" s="12"/>
      <c r="M2893" s="12"/>
      <c r="N2893" s="12"/>
      <c r="O2893" s="12"/>
      <c r="P2893" s="55">
        <f t="shared" si="139"/>
        <v>0</v>
      </c>
    </row>
    <row r="2894" spans="1:16" x14ac:dyDescent="0.25">
      <c r="A2894" s="527"/>
      <c r="B2894" s="530"/>
      <c r="C2894" s="110">
        <v>25</v>
      </c>
      <c r="D2894" s="66"/>
      <c r="E2894" s="12"/>
      <c r="F2894" s="12"/>
      <c r="G2894" s="12"/>
      <c r="H2894" s="12"/>
      <c r="I2894" s="12"/>
      <c r="J2894" s="12"/>
      <c r="K2894" s="12"/>
      <c r="L2894" s="12"/>
      <c r="M2894" s="12"/>
      <c r="N2894" s="12"/>
      <c r="O2894" s="12"/>
      <c r="P2894" s="55">
        <f t="shared" si="139"/>
        <v>0</v>
      </c>
    </row>
    <row r="2895" spans="1:16" x14ac:dyDescent="0.25">
      <c r="A2895" s="527"/>
      <c r="B2895" s="530"/>
      <c r="C2895" s="110">
        <v>26</v>
      </c>
      <c r="D2895" s="66"/>
      <c r="E2895" s="12"/>
      <c r="F2895" s="12"/>
      <c r="G2895" s="12"/>
      <c r="H2895" s="12"/>
      <c r="I2895" s="12"/>
      <c r="J2895" s="12"/>
      <c r="K2895" s="12"/>
      <c r="L2895" s="12"/>
      <c r="M2895" s="12"/>
      <c r="N2895" s="12"/>
      <c r="O2895" s="12"/>
      <c r="P2895" s="55">
        <f t="shared" si="139"/>
        <v>0</v>
      </c>
    </row>
    <row r="2896" spans="1:16" x14ac:dyDescent="0.25">
      <c r="A2896" s="528"/>
      <c r="B2896" s="531"/>
      <c r="C2896" s="110">
        <v>27</v>
      </c>
      <c r="D2896" s="66"/>
      <c r="E2896" s="12"/>
      <c r="F2896" s="12"/>
      <c r="G2896" s="12"/>
      <c r="H2896" s="12"/>
      <c r="I2896" s="12"/>
      <c r="J2896" s="12"/>
      <c r="K2896" s="12"/>
      <c r="L2896" s="12"/>
      <c r="M2896" s="12"/>
      <c r="N2896" s="12"/>
      <c r="O2896" s="12"/>
      <c r="P2896" s="55">
        <f t="shared" si="139"/>
        <v>0</v>
      </c>
    </row>
    <row r="2897" spans="1:16" x14ac:dyDescent="0.25">
      <c r="A2897" s="526">
        <v>853</v>
      </c>
      <c r="B2897" s="529" t="s">
        <v>2559</v>
      </c>
      <c r="C2897" s="110">
        <v>11</v>
      </c>
      <c r="D2897" s="66"/>
      <c r="E2897" s="12"/>
      <c r="F2897" s="12"/>
      <c r="G2897" s="12"/>
      <c r="H2897" s="12"/>
      <c r="I2897" s="12"/>
      <c r="J2897" s="12"/>
      <c r="K2897" s="12"/>
      <c r="L2897" s="12"/>
      <c r="M2897" s="12"/>
      <c r="N2897" s="12"/>
      <c r="O2897" s="12"/>
      <c r="P2897" s="55">
        <f t="shared" si="139"/>
        <v>0</v>
      </c>
    </row>
    <row r="2898" spans="1:16" x14ac:dyDescent="0.25">
      <c r="A2898" s="527"/>
      <c r="B2898" s="530"/>
      <c r="C2898" s="110">
        <v>12</v>
      </c>
      <c r="D2898" s="66"/>
      <c r="E2898" s="12"/>
      <c r="F2898" s="12"/>
      <c r="G2898" s="12"/>
      <c r="H2898" s="12"/>
      <c r="I2898" s="12"/>
      <c r="J2898" s="12"/>
      <c r="K2898" s="12"/>
      <c r="L2898" s="12"/>
      <c r="M2898" s="12"/>
      <c r="N2898" s="12"/>
      <c r="O2898" s="12"/>
      <c r="P2898" s="55">
        <f t="shared" si="139"/>
        <v>0</v>
      </c>
    </row>
    <row r="2899" spans="1:16" x14ac:dyDescent="0.25">
      <c r="A2899" s="527"/>
      <c r="B2899" s="530"/>
      <c r="C2899" s="110">
        <v>13</v>
      </c>
      <c r="D2899" s="66"/>
      <c r="E2899" s="12"/>
      <c r="F2899" s="12"/>
      <c r="G2899" s="12"/>
      <c r="H2899" s="12"/>
      <c r="I2899" s="12"/>
      <c r="J2899" s="12"/>
      <c r="K2899" s="12"/>
      <c r="L2899" s="12"/>
      <c r="M2899" s="12"/>
      <c r="N2899" s="12"/>
      <c r="O2899" s="12"/>
      <c r="P2899" s="55">
        <f t="shared" si="139"/>
        <v>0</v>
      </c>
    </row>
    <row r="2900" spans="1:16" x14ac:dyDescent="0.25">
      <c r="A2900" s="527"/>
      <c r="B2900" s="530"/>
      <c r="C2900" s="110">
        <v>14</v>
      </c>
      <c r="D2900" s="66"/>
      <c r="E2900" s="12"/>
      <c r="F2900" s="12"/>
      <c r="G2900" s="12"/>
      <c r="H2900" s="12"/>
      <c r="I2900" s="12"/>
      <c r="J2900" s="12"/>
      <c r="K2900" s="12"/>
      <c r="L2900" s="12"/>
      <c r="M2900" s="12"/>
      <c r="N2900" s="12"/>
      <c r="O2900" s="12"/>
      <c r="P2900" s="55">
        <f t="shared" si="139"/>
        <v>0</v>
      </c>
    </row>
    <row r="2901" spans="1:16" x14ac:dyDescent="0.25">
      <c r="A2901" s="527"/>
      <c r="B2901" s="530"/>
      <c r="C2901" s="110">
        <v>15</v>
      </c>
      <c r="D2901" s="66"/>
      <c r="E2901" s="12"/>
      <c r="F2901" s="12"/>
      <c r="G2901" s="12"/>
      <c r="H2901" s="12"/>
      <c r="I2901" s="12"/>
      <c r="J2901" s="12"/>
      <c r="K2901" s="12"/>
      <c r="L2901" s="12"/>
      <c r="M2901" s="12"/>
      <c r="N2901" s="12"/>
      <c r="O2901" s="12"/>
      <c r="P2901" s="55">
        <f t="shared" si="139"/>
        <v>0</v>
      </c>
    </row>
    <row r="2902" spans="1:16" x14ac:dyDescent="0.25">
      <c r="A2902" s="527"/>
      <c r="B2902" s="530"/>
      <c r="C2902" s="110">
        <v>16</v>
      </c>
      <c r="D2902" s="66"/>
      <c r="E2902" s="12"/>
      <c r="F2902" s="12"/>
      <c r="G2902" s="12"/>
      <c r="H2902" s="12"/>
      <c r="I2902" s="12"/>
      <c r="J2902" s="12"/>
      <c r="K2902" s="12"/>
      <c r="L2902" s="12"/>
      <c r="M2902" s="12"/>
      <c r="N2902" s="12"/>
      <c r="O2902" s="12"/>
      <c r="P2902" s="55">
        <f t="shared" si="139"/>
        <v>0</v>
      </c>
    </row>
    <row r="2903" spans="1:16" x14ac:dyDescent="0.25">
      <c r="A2903" s="527"/>
      <c r="B2903" s="530"/>
      <c r="C2903" s="110">
        <v>17</v>
      </c>
      <c r="D2903" s="66"/>
      <c r="E2903" s="12"/>
      <c r="F2903" s="12"/>
      <c r="G2903" s="12"/>
      <c r="H2903" s="12"/>
      <c r="I2903" s="12"/>
      <c r="J2903" s="12"/>
      <c r="K2903" s="12"/>
      <c r="L2903" s="12"/>
      <c r="M2903" s="12"/>
      <c r="N2903" s="12"/>
      <c r="O2903" s="12"/>
      <c r="P2903" s="55">
        <f t="shared" si="139"/>
        <v>0</v>
      </c>
    </row>
    <row r="2904" spans="1:16" x14ac:dyDescent="0.25">
      <c r="A2904" s="527"/>
      <c r="B2904" s="530"/>
      <c r="C2904" s="110">
        <v>25</v>
      </c>
      <c r="D2904" s="66"/>
      <c r="E2904" s="12"/>
      <c r="F2904" s="12"/>
      <c r="G2904" s="12"/>
      <c r="H2904" s="12"/>
      <c r="I2904" s="12"/>
      <c r="J2904" s="12"/>
      <c r="K2904" s="12"/>
      <c r="L2904" s="12"/>
      <c r="M2904" s="12"/>
      <c r="N2904" s="12"/>
      <c r="O2904" s="12"/>
      <c r="P2904" s="55">
        <f t="shared" si="139"/>
        <v>0</v>
      </c>
    </row>
    <row r="2905" spans="1:16" x14ac:dyDescent="0.25">
      <c r="A2905" s="527"/>
      <c r="B2905" s="530"/>
      <c r="C2905" s="110">
        <v>26</v>
      </c>
      <c r="D2905" s="66"/>
      <c r="E2905" s="12"/>
      <c r="F2905" s="12"/>
      <c r="G2905" s="12"/>
      <c r="H2905" s="12"/>
      <c r="I2905" s="12"/>
      <c r="J2905" s="12"/>
      <c r="K2905" s="12"/>
      <c r="L2905" s="12"/>
      <c r="M2905" s="12"/>
      <c r="N2905" s="12"/>
      <c r="O2905" s="12"/>
      <c r="P2905" s="55">
        <f t="shared" si="139"/>
        <v>0</v>
      </c>
    </row>
    <row r="2906" spans="1:16" x14ac:dyDescent="0.25">
      <c r="A2906" s="528"/>
      <c r="B2906" s="531"/>
      <c r="C2906" s="110">
        <v>27</v>
      </c>
      <c r="D2906" s="66"/>
      <c r="E2906" s="12"/>
      <c r="F2906" s="12"/>
      <c r="G2906" s="12"/>
      <c r="H2906" s="12"/>
      <c r="I2906" s="12"/>
      <c r="J2906" s="12"/>
      <c r="K2906" s="12"/>
      <c r="L2906" s="12"/>
      <c r="M2906" s="12"/>
      <c r="N2906" s="12"/>
      <c r="O2906" s="12"/>
      <c r="P2906" s="55">
        <f t="shared" si="139"/>
        <v>0</v>
      </c>
    </row>
    <row r="2907" spans="1:16" x14ac:dyDescent="0.25">
      <c r="A2907" s="75">
        <v>9000</v>
      </c>
      <c r="B2907" s="544" t="s">
        <v>2560</v>
      </c>
      <c r="C2907" s="545"/>
      <c r="D2907" s="76">
        <f t="shared" ref="D2907:P2907" si="140">D2908+D2944+D2980+D2992+D3004+D3015+D3018</f>
        <v>2365025</v>
      </c>
      <c r="E2907" s="77">
        <f t="shared" si="140"/>
        <v>2365025</v>
      </c>
      <c r="F2907" s="77">
        <f t="shared" si="140"/>
        <v>2365025</v>
      </c>
      <c r="G2907" s="77">
        <f t="shared" si="140"/>
        <v>2365025</v>
      </c>
      <c r="H2907" s="77">
        <f t="shared" si="140"/>
        <v>2365025</v>
      </c>
      <c r="I2907" s="77">
        <f t="shared" si="140"/>
        <v>2365025</v>
      </c>
      <c r="J2907" s="77">
        <f t="shared" si="140"/>
        <v>2365025</v>
      </c>
      <c r="K2907" s="77">
        <f t="shared" si="140"/>
        <v>2365025</v>
      </c>
      <c r="L2907" s="77">
        <f t="shared" si="140"/>
        <v>2365025</v>
      </c>
      <c r="M2907" s="77">
        <f t="shared" si="140"/>
        <v>565025</v>
      </c>
      <c r="N2907" s="77">
        <f t="shared" si="140"/>
        <v>565025</v>
      </c>
      <c r="O2907" s="77">
        <f t="shared" si="140"/>
        <v>565025</v>
      </c>
      <c r="P2907" s="77">
        <f t="shared" si="140"/>
        <v>22980300</v>
      </c>
    </row>
    <row r="2908" spans="1:16" x14ac:dyDescent="0.25">
      <c r="A2908" s="74">
        <v>9100</v>
      </c>
      <c r="B2908" s="534" t="s">
        <v>2561</v>
      </c>
      <c r="C2908" s="535"/>
      <c r="D2908" s="72">
        <f>SUM(D2909:D2943)</f>
        <v>440025</v>
      </c>
      <c r="E2908" s="73">
        <f t="shared" ref="E2908:O2908" si="141">SUM(E2909:E2943)</f>
        <v>440025</v>
      </c>
      <c r="F2908" s="73">
        <f t="shared" si="141"/>
        <v>440025</v>
      </c>
      <c r="G2908" s="73">
        <f t="shared" si="141"/>
        <v>440025</v>
      </c>
      <c r="H2908" s="73">
        <f t="shared" si="141"/>
        <v>440025</v>
      </c>
      <c r="I2908" s="73">
        <f t="shared" si="141"/>
        <v>440025</v>
      </c>
      <c r="J2908" s="73">
        <f t="shared" si="141"/>
        <v>440025</v>
      </c>
      <c r="K2908" s="73">
        <f t="shared" si="141"/>
        <v>440025</v>
      </c>
      <c r="L2908" s="73">
        <f t="shared" si="141"/>
        <v>440025</v>
      </c>
      <c r="M2908" s="73">
        <f t="shared" si="141"/>
        <v>440025</v>
      </c>
      <c r="N2908" s="73">
        <f t="shared" si="141"/>
        <v>440025</v>
      </c>
      <c r="O2908" s="73">
        <f t="shared" si="141"/>
        <v>440025</v>
      </c>
      <c r="P2908" s="73">
        <f>SUM(P2909:P2943)</f>
        <v>5280300</v>
      </c>
    </row>
    <row r="2909" spans="1:16" x14ac:dyDescent="0.25">
      <c r="A2909" s="526">
        <v>911</v>
      </c>
      <c r="B2909" s="529" t="s">
        <v>2562</v>
      </c>
      <c r="C2909" s="110">
        <v>11</v>
      </c>
      <c r="D2909" s="12"/>
      <c r="E2909" s="12"/>
      <c r="F2909" s="12"/>
      <c r="G2909" s="12"/>
      <c r="H2909" s="12"/>
      <c r="I2909" s="12"/>
      <c r="J2909" s="12"/>
      <c r="K2909" s="12"/>
      <c r="L2909" s="12"/>
      <c r="M2909" s="12"/>
      <c r="N2909" s="12"/>
      <c r="O2909" s="12"/>
      <c r="P2909" s="55">
        <f t="shared" ref="P2909:P2943" si="142">SUM(D2909:O2909)</f>
        <v>0</v>
      </c>
    </row>
    <row r="2910" spans="1:16" x14ac:dyDescent="0.25">
      <c r="A2910" s="527"/>
      <c r="B2910" s="530"/>
      <c r="C2910" s="110">
        <v>12</v>
      </c>
      <c r="D2910" s="66"/>
      <c r="E2910" s="12"/>
      <c r="F2910" s="12"/>
      <c r="G2910" s="12"/>
      <c r="H2910" s="12"/>
      <c r="I2910" s="12"/>
      <c r="J2910" s="12"/>
      <c r="K2910" s="12"/>
      <c r="L2910" s="12"/>
      <c r="M2910" s="12"/>
      <c r="N2910" s="12"/>
      <c r="O2910" s="12"/>
      <c r="P2910" s="55">
        <f t="shared" si="142"/>
        <v>0</v>
      </c>
    </row>
    <row r="2911" spans="1:16" x14ac:dyDescent="0.25">
      <c r="A2911" s="527"/>
      <c r="B2911" s="530"/>
      <c r="C2911" s="110">
        <v>13</v>
      </c>
      <c r="D2911" s="66"/>
      <c r="E2911" s="12"/>
      <c r="F2911" s="12"/>
      <c r="G2911" s="12"/>
      <c r="H2911" s="12"/>
      <c r="I2911" s="12"/>
      <c r="J2911" s="12"/>
      <c r="K2911" s="12"/>
      <c r="L2911" s="12"/>
      <c r="M2911" s="12"/>
      <c r="N2911" s="12"/>
      <c r="O2911" s="12"/>
      <c r="P2911" s="55">
        <f t="shared" si="142"/>
        <v>0</v>
      </c>
    </row>
    <row r="2912" spans="1:16" x14ac:dyDescent="0.25">
      <c r="A2912" s="527"/>
      <c r="B2912" s="530"/>
      <c r="C2912" s="110">
        <v>14</v>
      </c>
      <c r="D2912" s="66"/>
      <c r="E2912" s="12"/>
      <c r="F2912" s="12"/>
      <c r="G2912" s="12"/>
      <c r="H2912" s="12"/>
      <c r="I2912" s="12"/>
      <c r="J2912" s="12"/>
      <c r="K2912" s="12"/>
      <c r="L2912" s="12"/>
      <c r="M2912" s="12"/>
      <c r="N2912" s="12"/>
      <c r="O2912" s="12"/>
      <c r="P2912" s="55">
        <f t="shared" si="142"/>
        <v>0</v>
      </c>
    </row>
    <row r="2913" spans="1:16" x14ac:dyDescent="0.25">
      <c r="A2913" s="527"/>
      <c r="B2913" s="530"/>
      <c r="C2913" s="110">
        <v>15</v>
      </c>
      <c r="D2913" s="66"/>
      <c r="E2913" s="12"/>
      <c r="F2913" s="12"/>
      <c r="G2913" s="12"/>
      <c r="H2913" s="12"/>
      <c r="I2913" s="12"/>
      <c r="J2913" s="12"/>
      <c r="K2913" s="12"/>
      <c r="L2913" s="12"/>
      <c r="M2913" s="12"/>
      <c r="N2913" s="12"/>
      <c r="O2913" s="12"/>
      <c r="P2913" s="55">
        <f t="shared" si="142"/>
        <v>0</v>
      </c>
    </row>
    <row r="2914" spans="1:16" x14ac:dyDescent="0.25">
      <c r="A2914" s="527"/>
      <c r="B2914" s="530"/>
      <c r="C2914" s="110">
        <v>16</v>
      </c>
      <c r="D2914" s="66"/>
      <c r="E2914" s="12"/>
      <c r="F2914" s="12"/>
      <c r="G2914" s="12"/>
      <c r="H2914" s="12"/>
      <c r="I2914" s="12"/>
      <c r="J2914" s="12"/>
      <c r="K2914" s="12"/>
      <c r="L2914" s="12"/>
      <c r="M2914" s="12"/>
      <c r="N2914" s="12"/>
      <c r="O2914" s="12"/>
      <c r="P2914" s="55">
        <f t="shared" si="142"/>
        <v>0</v>
      </c>
    </row>
    <row r="2915" spans="1:16" x14ac:dyDescent="0.25">
      <c r="A2915" s="527"/>
      <c r="B2915" s="530"/>
      <c r="C2915" s="110">
        <v>17</v>
      </c>
      <c r="D2915" s="66"/>
      <c r="E2915" s="12"/>
      <c r="F2915" s="12"/>
      <c r="G2915" s="12"/>
      <c r="H2915" s="12"/>
      <c r="I2915" s="12"/>
      <c r="J2915" s="12"/>
      <c r="K2915" s="12"/>
      <c r="L2915" s="12"/>
      <c r="M2915" s="12"/>
      <c r="N2915" s="12"/>
      <c r="O2915" s="12"/>
      <c r="P2915" s="55">
        <f t="shared" si="142"/>
        <v>0</v>
      </c>
    </row>
    <row r="2916" spans="1:16" x14ac:dyDescent="0.25">
      <c r="A2916" s="527"/>
      <c r="B2916" s="530"/>
      <c r="C2916" s="110">
        <v>25</v>
      </c>
      <c r="D2916" s="66">
        <v>440025</v>
      </c>
      <c r="E2916" s="12">
        <v>440025</v>
      </c>
      <c r="F2916" s="12">
        <v>440025</v>
      </c>
      <c r="G2916" s="12">
        <v>440025</v>
      </c>
      <c r="H2916" s="12">
        <v>440025</v>
      </c>
      <c r="I2916" s="12">
        <v>440025</v>
      </c>
      <c r="J2916" s="12">
        <v>440025</v>
      </c>
      <c r="K2916" s="12">
        <v>440025</v>
      </c>
      <c r="L2916" s="12">
        <v>440025</v>
      </c>
      <c r="M2916" s="12">
        <v>440025</v>
      </c>
      <c r="N2916" s="12">
        <v>440025</v>
      </c>
      <c r="O2916" s="12">
        <v>440025</v>
      </c>
      <c r="P2916" s="55">
        <f t="shared" si="142"/>
        <v>5280300</v>
      </c>
    </row>
    <row r="2917" spans="1:16" x14ac:dyDescent="0.25">
      <c r="A2917" s="527"/>
      <c r="B2917" s="530"/>
      <c r="C2917" s="110">
        <v>26</v>
      </c>
      <c r="D2917" s="66"/>
      <c r="E2917" s="12"/>
      <c r="F2917" s="12"/>
      <c r="G2917" s="12"/>
      <c r="H2917" s="12"/>
      <c r="I2917" s="12"/>
      <c r="J2917" s="12"/>
      <c r="K2917" s="12"/>
      <c r="L2917" s="12"/>
      <c r="M2917" s="12"/>
      <c r="N2917" s="12"/>
      <c r="O2917" s="12"/>
      <c r="P2917" s="55">
        <f t="shared" si="142"/>
        <v>0</v>
      </c>
    </row>
    <row r="2918" spans="1:16" x14ac:dyDescent="0.25">
      <c r="A2918" s="528"/>
      <c r="B2918" s="531"/>
      <c r="C2918" s="110">
        <v>27</v>
      </c>
      <c r="D2918" s="66"/>
      <c r="E2918" s="12"/>
      <c r="F2918" s="12"/>
      <c r="G2918" s="12"/>
      <c r="H2918" s="12"/>
      <c r="I2918" s="12"/>
      <c r="J2918" s="12"/>
      <c r="K2918" s="12"/>
      <c r="L2918" s="12"/>
      <c r="M2918" s="12"/>
      <c r="N2918" s="12"/>
      <c r="O2918" s="12"/>
      <c r="P2918" s="55">
        <f t="shared" si="142"/>
        <v>0</v>
      </c>
    </row>
    <row r="2919" spans="1:16" x14ac:dyDescent="0.25">
      <c r="A2919" s="526">
        <v>912</v>
      </c>
      <c r="B2919" s="529" t="s">
        <v>2563</v>
      </c>
      <c r="C2919" s="110">
        <v>11</v>
      </c>
      <c r="D2919" s="66"/>
      <c r="E2919" s="12"/>
      <c r="F2919" s="12"/>
      <c r="G2919" s="12"/>
      <c r="H2919" s="12"/>
      <c r="I2919" s="12"/>
      <c r="J2919" s="12"/>
      <c r="K2919" s="12"/>
      <c r="L2919" s="12"/>
      <c r="M2919" s="12"/>
      <c r="N2919" s="12"/>
      <c r="O2919" s="12"/>
      <c r="P2919" s="55">
        <f t="shared" si="142"/>
        <v>0</v>
      </c>
    </row>
    <row r="2920" spans="1:16" x14ac:dyDescent="0.25">
      <c r="A2920" s="527"/>
      <c r="B2920" s="530"/>
      <c r="C2920" s="110">
        <v>12</v>
      </c>
      <c r="D2920" s="66"/>
      <c r="E2920" s="12"/>
      <c r="F2920" s="12"/>
      <c r="G2920" s="12"/>
      <c r="H2920" s="12"/>
      <c r="I2920" s="12"/>
      <c r="J2920" s="12"/>
      <c r="K2920" s="12"/>
      <c r="L2920" s="12"/>
      <c r="M2920" s="12"/>
      <c r="N2920" s="12"/>
      <c r="O2920" s="12"/>
      <c r="P2920" s="55">
        <f t="shared" si="142"/>
        <v>0</v>
      </c>
    </row>
    <row r="2921" spans="1:16" x14ac:dyDescent="0.25">
      <c r="A2921" s="527"/>
      <c r="B2921" s="530"/>
      <c r="C2921" s="110">
        <v>13</v>
      </c>
      <c r="D2921" s="66"/>
      <c r="E2921" s="12"/>
      <c r="F2921" s="12"/>
      <c r="G2921" s="12"/>
      <c r="H2921" s="12"/>
      <c r="I2921" s="12"/>
      <c r="J2921" s="12"/>
      <c r="K2921" s="12"/>
      <c r="L2921" s="12"/>
      <c r="M2921" s="12"/>
      <c r="N2921" s="12"/>
      <c r="O2921" s="12"/>
      <c r="P2921" s="55">
        <f t="shared" si="142"/>
        <v>0</v>
      </c>
    </row>
    <row r="2922" spans="1:16" x14ac:dyDescent="0.25">
      <c r="A2922" s="527"/>
      <c r="B2922" s="530"/>
      <c r="C2922" s="110">
        <v>14</v>
      </c>
      <c r="D2922" s="66"/>
      <c r="E2922" s="12"/>
      <c r="F2922" s="12"/>
      <c r="G2922" s="12"/>
      <c r="H2922" s="12"/>
      <c r="I2922" s="12"/>
      <c r="J2922" s="12"/>
      <c r="K2922" s="12"/>
      <c r="L2922" s="12"/>
      <c r="M2922" s="12"/>
      <c r="N2922" s="12"/>
      <c r="O2922" s="12"/>
      <c r="P2922" s="55">
        <f t="shared" si="142"/>
        <v>0</v>
      </c>
    </row>
    <row r="2923" spans="1:16" x14ac:dyDescent="0.25">
      <c r="A2923" s="527"/>
      <c r="B2923" s="530"/>
      <c r="C2923" s="110">
        <v>15</v>
      </c>
      <c r="D2923" s="66"/>
      <c r="E2923" s="12"/>
      <c r="F2923" s="12"/>
      <c r="G2923" s="12"/>
      <c r="H2923" s="12"/>
      <c r="I2923" s="12"/>
      <c r="J2923" s="12"/>
      <c r="K2923" s="12"/>
      <c r="L2923" s="12"/>
      <c r="M2923" s="12"/>
      <c r="N2923" s="12"/>
      <c r="O2923" s="12"/>
      <c r="P2923" s="55">
        <f t="shared" si="142"/>
        <v>0</v>
      </c>
    </row>
    <row r="2924" spans="1:16" x14ac:dyDescent="0.25">
      <c r="A2924" s="527"/>
      <c r="B2924" s="530"/>
      <c r="C2924" s="110">
        <v>16</v>
      </c>
      <c r="D2924" s="66"/>
      <c r="E2924" s="12"/>
      <c r="F2924" s="12"/>
      <c r="G2924" s="12"/>
      <c r="H2924" s="12"/>
      <c r="I2924" s="12"/>
      <c r="J2924" s="12"/>
      <c r="K2924" s="12"/>
      <c r="L2924" s="12"/>
      <c r="M2924" s="12"/>
      <c r="N2924" s="12"/>
      <c r="O2924" s="12"/>
      <c r="P2924" s="55">
        <f t="shared" si="142"/>
        <v>0</v>
      </c>
    </row>
    <row r="2925" spans="1:16" x14ac:dyDescent="0.25">
      <c r="A2925" s="527"/>
      <c r="B2925" s="530"/>
      <c r="C2925" s="110">
        <v>17</v>
      </c>
      <c r="D2925" s="66"/>
      <c r="E2925" s="12"/>
      <c r="F2925" s="12"/>
      <c r="G2925" s="12"/>
      <c r="H2925" s="12"/>
      <c r="I2925" s="12"/>
      <c r="J2925" s="12"/>
      <c r="K2925" s="12"/>
      <c r="L2925" s="12"/>
      <c r="M2925" s="12"/>
      <c r="N2925" s="12"/>
      <c r="O2925" s="12"/>
      <c r="P2925" s="55">
        <f t="shared" si="142"/>
        <v>0</v>
      </c>
    </row>
    <row r="2926" spans="1:16" x14ac:dyDescent="0.25">
      <c r="A2926" s="527"/>
      <c r="B2926" s="530"/>
      <c r="C2926" s="110">
        <v>25</v>
      </c>
      <c r="D2926" s="66"/>
      <c r="E2926" s="12"/>
      <c r="F2926" s="12"/>
      <c r="G2926" s="12"/>
      <c r="H2926" s="12"/>
      <c r="I2926" s="12"/>
      <c r="J2926" s="12"/>
      <c r="K2926" s="12"/>
      <c r="L2926" s="12"/>
      <c r="M2926" s="12"/>
      <c r="N2926" s="12"/>
      <c r="O2926" s="12"/>
      <c r="P2926" s="55">
        <f t="shared" si="142"/>
        <v>0</v>
      </c>
    </row>
    <row r="2927" spans="1:16" x14ac:dyDescent="0.25">
      <c r="A2927" s="527"/>
      <c r="B2927" s="530"/>
      <c r="C2927" s="110">
        <v>26</v>
      </c>
      <c r="D2927" s="66"/>
      <c r="E2927" s="12"/>
      <c r="F2927" s="12"/>
      <c r="G2927" s="12"/>
      <c r="H2927" s="12"/>
      <c r="I2927" s="12"/>
      <c r="J2927" s="12"/>
      <c r="K2927" s="12"/>
      <c r="L2927" s="12"/>
      <c r="M2927" s="12"/>
      <c r="N2927" s="12"/>
      <c r="O2927" s="12"/>
      <c r="P2927" s="55">
        <f t="shared" si="142"/>
        <v>0</v>
      </c>
    </row>
    <row r="2928" spans="1:16" x14ac:dyDescent="0.25">
      <c r="A2928" s="528"/>
      <c r="B2928" s="531"/>
      <c r="C2928" s="110">
        <v>27</v>
      </c>
      <c r="D2928" s="66"/>
      <c r="E2928" s="12"/>
      <c r="F2928" s="12"/>
      <c r="G2928" s="12"/>
      <c r="H2928" s="12"/>
      <c r="I2928" s="12"/>
      <c r="J2928" s="12"/>
      <c r="K2928" s="12"/>
      <c r="L2928" s="12"/>
      <c r="M2928" s="12"/>
      <c r="N2928" s="12"/>
      <c r="O2928" s="12"/>
      <c r="P2928" s="55">
        <f t="shared" si="142"/>
        <v>0</v>
      </c>
    </row>
    <row r="2929" spans="1:16" x14ac:dyDescent="0.25">
      <c r="A2929" s="526">
        <v>913</v>
      </c>
      <c r="B2929" s="529" t="s">
        <v>2564</v>
      </c>
      <c r="C2929" s="110">
        <v>11</v>
      </c>
      <c r="D2929" s="66"/>
      <c r="E2929" s="12"/>
      <c r="F2929" s="12"/>
      <c r="G2929" s="12"/>
      <c r="H2929" s="12"/>
      <c r="I2929" s="12"/>
      <c r="J2929" s="12"/>
      <c r="K2929" s="12"/>
      <c r="L2929" s="12"/>
      <c r="M2929" s="12"/>
      <c r="N2929" s="12"/>
      <c r="O2929" s="12"/>
      <c r="P2929" s="55">
        <f t="shared" si="142"/>
        <v>0</v>
      </c>
    </row>
    <row r="2930" spans="1:16" x14ac:dyDescent="0.25">
      <c r="A2930" s="527"/>
      <c r="B2930" s="530"/>
      <c r="C2930" s="110">
        <v>12</v>
      </c>
      <c r="D2930" s="66"/>
      <c r="E2930" s="12"/>
      <c r="F2930" s="12"/>
      <c r="G2930" s="12"/>
      <c r="H2930" s="12"/>
      <c r="I2930" s="12"/>
      <c r="J2930" s="12"/>
      <c r="K2930" s="12"/>
      <c r="L2930" s="12"/>
      <c r="M2930" s="12"/>
      <c r="N2930" s="12"/>
      <c r="O2930" s="12"/>
      <c r="P2930" s="55">
        <f t="shared" si="142"/>
        <v>0</v>
      </c>
    </row>
    <row r="2931" spans="1:16" x14ac:dyDescent="0.25">
      <c r="A2931" s="527"/>
      <c r="B2931" s="530"/>
      <c r="C2931" s="110">
        <v>13</v>
      </c>
      <c r="D2931" s="66"/>
      <c r="E2931" s="12"/>
      <c r="F2931" s="12"/>
      <c r="G2931" s="12"/>
      <c r="H2931" s="12"/>
      <c r="I2931" s="12"/>
      <c r="J2931" s="12"/>
      <c r="K2931" s="12"/>
      <c r="L2931" s="12"/>
      <c r="M2931" s="12"/>
      <c r="N2931" s="12"/>
      <c r="O2931" s="12"/>
      <c r="P2931" s="55">
        <f t="shared" si="142"/>
        <v>0</v>
      </c>
    </row>
    <row r="2932" spans="1:16" x14ac:dyDescent="0.25">
      <c r="A2932" s="527"/>
      <c r="B2932" s="530"/>
      <c r="C2932" s="110">
        <v>14</v>
      </c>
      <c r="D2932" s="66"/>
      <c r="E2932" s="12"/>
      <c r="F2932" s="12"/>
      <c r="G2932" s="12"/>
      <c r="H2932" s="12"/>
      <c r="I2932" s="12"/>
      <c r="J2932" s="12"/>
      <c r="K2932" s="12"/>
      <c r="L2932" s="12"/>
      <c r="M2932" s="12"/>
      <c r="N2932" s="12"/>
      <c r="O2932" s="12"/>
      <c r="P2932" s="55">
        <f t="shared" si="142"/>
        <v>0</v>
      </c>
    </row>
    <row r="2933" spans="1:16" x14ac:dyDescent="0.25">
      <c r="A2933" s="527"/>
      <c r="B2933" s="530"/>
      <c r="C2933" s="110">
        <v>15</v>
      </c>
      <c r="D2933" s="66"/>
      <c r="E2933" s="12"/>
      <c r="F2933" s="12"/>
      <c r="G2933" s="12"/>
      <c r="H2933" s="12"/>
      <c r="I2933" s="12"/>
      <c r="J2933" s="12"/>
      <c r="K2933" s="12"/>
      <c r="L2933" s="12"/>
      <c r="M2933" s="12"/>
      <c r="N2933" s="12"/>
      <c r="O2933" s="12"/>
      <c r="P2933" s="55">
        <f t="shared" si="142"/>
        <v>0</v>
      </c>
    </row>
    <row r="2934" spans="1:16" x14ac:dyDescent="0.25">
      <c r="A2934" s="527"/>
      <c r="B2934" s="530"/>
      <c r="C2934" s="110">
        <v>16</v>
      </c>
      <c r="D2934" s="66"/>
      <c r="E2934" s="12"/>
      <c r="F2934" s="12"/>
      <c r="G2934" s="12"/>
      <c r="H2934" s="12"/>
      <c r="I2934" s="12"/>
      <c r="J2934" s="12"/>
      <c r="K2934" s="12"/>
      <c r="L2934" s="12"/>
      <c r="M2934" s="12"/>
      <c r="N2934" s="12"/>
      <c r="O2934" s="12"/>
      <c r="P2934" s="55">
        <f t="shared" si="142"/>
        <v>0</v>
      </c>
    </row>
    <row r="2935" spans="1:16" x14ac:dyDescent="0.25">
      <c r="A2935" s="527"/>
      <c r="B2935" s="530"/>
      <c r="C2935" s="110">
        <v>17</v>
      </c>
      <c r="D2935" s="66"/>
      <c r="E2935" s="12"/>
      <c r="F2935" s="12"/>
      <c r="G2935" s="12"/>
      <c r="H2935" s="12"/>
      <c r="I2935" s="12"/>
      <c r="J2935" s="12"/>
      <c r="K2935" s="12"/>
      <c r="L2935" s="12"/>
      <c r="M2935" s="12"/>
      <c r="N2935" s="12"/>
      <c r="O2935" s="12"/>
      <c r="P2935" s="55">
        <f t="shared" si="142"/>
        <v>0</v>
      </c>
    </row>
    <row r="2936" spans="1:16" x14ac:dyDescent="0.25">
      <c r="A2936" s="527"/>
      <c r="B2936" s="530"/>
      <c r="C2936" s="110">
        <v>25</v>
      </c>
      <c r="D2936" s="66"/>
      <c r="E2936" s="12"/>
      <c r="F2936" s="12"/>
      <c r="G2936" s="12"/>
      <c r="H2936" s="12"/>
      <c r="I2936" s="12"/>
      <c r="J2936" s="12"/>
      <c r="K2936" s="12"/>
      <c r="L2936" s="12"/>
      <c r="M2936" s="12"/>
      <c r="N2936" s="12"/>
      <c r="O2936" s="12"/>
      <c r="P2936" s="55">
        <f t="shared" si="142"/>
        <v>0</v>
      </c>
    </row>
    <row r="2937" spans="1:16" x14ac:dyDescent="0.25">
      <c r="A2937" s="527"/>
      <c r="B2937" s="530"/>
      <c r="C2937" s="110">
        <v>26</v>
      </c>
      <c r="D2937" s="66"/>
      <c r="E2937" s="12"/>
      <c r="F2937" s="12"/>
      <c r="G2937" s="12"/>
      <c r="H2937" s="12"/>
      <c r="I2937" s="12"/>
      <c r="J2937" s="12"/>
      <c r="K2937" s="12"/>
      <c r="L2937" s="12"/>
      <c r="M2937" s="12"/>
      <c r="N2937" s="12"/>
      <c r="O2937" s="12"/>
      <c r="P2937" s="55">
        <f t="shared" si="142"/>
        <v>0</v>
      </c>
    </row>
    <row r="2938" spans="1:16" x14ac:dyDescent="0.25">
      <c r="A2938" s="528"/>
      <c r="B2938" s="531"/>
      <c r="C2938" s="110">
        <v>27</v>
      </c>
      <c r="D2938" s="66"/>
      <c r="E2938" s="12"/>
      <c r="F2938" s="12"/>
      <c r="G2938" s="12"/>
      <c r="H2938" s="12"/>
      <c r="I2938" s="12"/>
      <c r="J2938" s="12"/>
      <c r="K2938" s="12"/>
      <c r="L2938" s="12"/>
      <c r="M2938" s="12"/>
      <c r="N2938" s="12"/>
      <c r="O2938" s="12"/>
      <c r="P2938" s="55">
        <f t="shared" si="142"/>
        <v>0</v>
      </c>
    </row>
    <row r="2939" spans="1:16" x14ac:dyDescent="0.25">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x14ac:dyDescent="0.25">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x14ac:dyDescent="0.25">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x14ac:dyDescent="0.25">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x14ac:dyDescent="0.25">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x14ac:dyDescent="0.25">
      <c r="A2944" s="74">
        <v>9200</v>
      </c>
      <c r="B2944" s="534" t="s">
        <v>2569</v>
      </c>
      <c r="C2944" s="535"/>
      <c r="D2944" s="72">
        <f>SUM(D2945:D2979)</f>
        <v>125000</v>
      </c>
      <c r="E2944" s="73">
        <f t="shared" ref="E2944:O2944" si="143">SUM(E2945:E2979)</f>
        <v>125000</v>
      </c>
      <c r="F2944" s="73">
        <f t="shared" si="143"/>
        <v>125000</v>
      </c>
      <c r="G2944" s="73">
        <f t="shared" si="143"/>
        <v>125000</v>
      </c>
      <c r="H2944" s="73">
        <f t="shared" si="143"/>
        <v>125000</v>
      </c>
      <c r="I2944" s="73">
        <f t="shared" si="143"/>
        <v>125000</v>
      </c>
      <c r="J2944" s="73">
        <f t="shared" si="143"/>
        <v>125000</v>
      </c>
      <c r="K2944" s="73">
        <f t="shared" si="143"/>
        <v>125000</v>
      </c>
      <c r="L2944" s="73">
        <f t="shared" si="143"/>
        <v>125000</v>
      </c>
      <c r="M2944" s="73">
        <f t="shared" si="143"/>
        <v>125000</v>
      </c>
      <c r="N2944" s="73">
        <f t="shared" si="143"/>
        <v>125000</v>
      </c>
      <c r="O2944" s="73">
        <f t="shared" si="143"/>
        <v>125000</v>
      </c>
      <c r="P2944" s="73">
        <f>SUM(P2945:P2979)</f>
        <v>1500000</v>
      </c>
    </row>
    <row r="2945" spans="1:16" x14ac:dyDescent="0.25">
      <c r="A2945" s="526">
        <v>921</v>
      </c>
      <c r="B2945" s="529" t="s">
        <v>2570</v>
      </c>
      <c r="C2945" s="110">
        <v>11</v>
      </c>
      <c r="D2945" s="66"/>
      <c r="E2945" s="12"/>
      <c r="F2945" s="12"/>
      <c r="G2945" s="12"/>
      <c r="H2945" s="12"/>
      <c r="I2945" s="12"/>
      <c r="J2945" s="12"/>
      <c r="K2945" s="12"/>
      <c r="L2945" s="12"/>
      <c r="M2945" s="12"/>
      <c r="N2945" s="12"/>
      <c r="O2945" s="12"/>
      <c r="P2945" s="55">
        <f t="shared" ref="P2945:P2979" si="144">SUM(D2945:O2945)</f>
        <v>0</v>
      </c>
    </row>
    <row r="2946" spans="1:16" x14ac:dyDescent="0.25">
      <c r="A2946" s="527"/>
      <c r="B2946" s="530"/>
      <c r="C2946" s="110">
        <v>12</v>
      </c>
      <c r="D2946" s="66"/>
      <c r="E2946" s="12"/>
      <c r="F2946" s="12"/>
      <c r="G2946" s="12"/>
      <c r="H2946" s="12"/>
      <c r="I2946" s="12"/>
      <c r="J2946" s="12"/>
      <c r="K2946" s="12"/>
      <c r="L2946" s="12"/>
      <c r="M2946" s="12"/>
      <c r="N2946" s="12"/>
      <c r="O2946" s="12"/>
      <c r="P2946" s="55">
        <f t="shared" si="144"/>
        <v>0</v>
      </c>
    </row>
    <row r="2947" spans="1:16" x14ac:dyDescent="0.25">
      <c r="A2947" s="527"/>
      <c r="B2947" s="530"/>
      <c r="C2947" s="110">
        <v>13</v>
      </c>
      <c r="D2947" s="66"/>
      <c r="E2947" s="12"/>
      <c r="F2947" s="12"/>
      <c r="G2947" s="12"/>
      <c r="H2947" s="12"/>
      <c r="I2947" s="12"/>
      <c r="J2947" s="12"/>
      <c r="K2947" s="12"/>
      <c r="L2947" s="12"/>
      <c r="M2947" s="12"/>
      <c r="N2947" s="12"/>
      <c r="O2947" s="12"/>
      <c r="P2947" s="55">
        <f t="shared" si="144"/>
        <v>0</v>
      </c>
    </row>
    <row r="2948" spans="1:16" x14ac:dyDescent="0.25">
      <c r="A2948" s="527"/>
      <c r="B2948" s="530"/>
      <c r="C2948" s="110">
        <v>14</v>
      </c>
      <c r="D2948" s="66"/>
      <c r="E2948" s="12"/>
      <c r="F2948" s="12"/>
      <c r="G2948" s="12"/>
      <c r="H2948" s="12"/>
      <c r="I2948" s="12"/>
      <c r="J2948" s="12"/>
      <c r="K2948" s="12"/>
      <c r="L2948" s="12"/>
      <c r="M2948" s="12"/>
      <c r="N2948" s="12"/>
      <c r="O2948" s="12"/>
      <c r="P2948" s="55">
        <f t="shared" si="144"/>
        <v>0</v>
      </c>
    </row>
    <row r="2949" spans="1:16" x14ac:dyDescent="0.25">
      <c r="A2949" s="527"/>
      <c r="B2949" s="530"/>
      <c r="C2949" s="110">
        <v>15</v>
      </c>
      <c r="D2949" s="66"/>
      <c r="E2949" s="12"/>
      <c r="F2949" s="12"/>
      <c r="G2949" s="12"/>
      <c r="H2949" s="12"/>
      <c r="I2949" s="12"/>
      <c r="J2949" s="12"/>
      <c r="K2949" s="12"/>
      <c r="L2949" s="12"/>
      <c r="M2949" s="12"/>
      <c r="N2949" s="12"/>
      <c r="O2949" s="12"/>
      <c r="P2949" s="55">
        <f t="shared" si="144"/>
        <v>0</v>
      </c>
    </row>
    <row r="2950" spans="1:16" x14ac:dyDescent="0.25">
      <c r="A2950" s="527"/>
      <c r="B2950" s="530"/>
      <c r="C2950" s="110">
        <v>16</v>
      </c>
      <c r="D2950" s="66"/>
      <c r="E2950" s="12"/>
      <c r="F2950" s="12"/>
      <c r="G2950" s="12"/>
      <c r="H2950" s="12"/>
      <c r="I2950" s="12"/>
      <c r="J2950" s="12"/>
      <c r="K2950" s="12"/>
      <c r="L2950" s="12"/>
      <c r="M2950" s="12"/>
      <c r="N2950" s="12"/>
      <c r="O2950" s="12"/>
      <c r="P2950" s="55">
        <f t="shared" si="144"/>
        <v>0</v>
      </c>
    </row>
    <row r="2951" spans="1:16" x14ac:dyDescent="0.25">
      <c r="A2951" s="527"/>
      <c r="B2951" s="530"/>
      <c r="C2951" s="110">
        <v>17</v>
      </c>
      <c r="D2951" s="66"/>
      <c r="E2951" s="12"/>
      <c r="F2951" s="12"/>
      <c r="G2951" s="12"/>
      <c r="H2951" s="12"/>
      <c r="I2951" s="12"/>
      <c r="J2951" s="12"/>
      <c r="K2951" s="12"/>
      <c r="L2951" s="12"/>
      <c r="M2951" s="12"/>
      <c r="N2951" s="12"/>
      <c r="O2951" s="12"/>
      <c r="P2951" s="55">
        <f t="shared" si="144"/>
        <v>0</v>
      </c>
    </row>
    <row r="2952" spans="1:16" x14ac:dyDescent="0.25">
      <c r="A2952" s="527"/>
      <c r="B2952" s="530"/>
      <c r="C2952" s="110">
        <v>25</v>
      </c>
      <c r="D2952" s="66">
        <v>125000</v>
      </c>
      <c r="E2952" s="12">
        <v>125000</v>
      </c>
      <c r="F2952" s="12">
        <v>125000</v>
      </c>
      <c r="G2952" s="12">
        <v>125000</v>
      </c>
      <c r="H2952" s="12">
        <v>125000</v>
      </c>
      <c r="I2952" s="12">
        <v>125000</v>
      </c>
      <c r="J2952" s="12">
        <v>125000</v>
      </c>
      <c r="K2952" s="12">
        <v>125000</v>
      </c>
      <c r="L2952" s="12">
        <v>125000</v>
      </c>
      <c r="M2952" s="12">
        <v>125000</v>
      </c>
      <c r="N2952" s="12">
        <v>125000</v>
      </c>
      <c r="O2952" s="12">
        <v>125000</v>
      </c>
      <c r="P2952" s="55">
        <f t="shared" si="144"/>
        <v>1500000</v>
      </c>
    </row>
    <row r="2953" spans="1:16" x14ac:dyDescent="0.25">
      <c r="A2953" s="527"/>
      <c r="B2953" s="530"/>
      <c r="C2953" s="110">
        <v>26</v>
      </c>
      <c r="D2953" s="66"/>
      <c r="E2953" s="12"/>
      <c r="F2953" s="12"/>
      <c r="G2953" s="12"/>
      <c r="H2953" s="12"/>
      <c r="I2953" s="12"/>
      <c r="J2953" s="12"/>
      <c r="K2953" s="12"/>
      <c r="L2953" s="12"/>
      <c r="M2953" s="12"/>
      <c r="N2953" s="12"/>
      <c r="O2953" s="12"/>
      <c r="P2953" s="55">
        <f t="shared" si="144"/>
        <v>0</v>
      </c>
    </row>
    <row r="2954" spans="1:16" x14ac:dyDescent="0.25">
      <c r="A2954" s="528"/>
      <c r="B2954" s="531"/>
      <c r="C2954" s="110">
        <v>27</v>
      </c>
      <c r="D2954" s="66"/>
      <c r="E2954" s="12"/>
      <c r="F2954" s="12"/>
      <c r="G2954" s="12"/>
      <c r="H2954" s="12"/>
      <c r="I2954" s="12"/>
      <c r="J2954" s="12"/>
      <c r="K2954" s="12"/>
      <c r="L2954" s="12"/>
      <c r="M2954" s="12"/>
      <c r="N2954" s="12"/>
      <c r="O2954" s="12"/>
      <c r="P2954" s="55">
        <f t="shared" si="144"/>
        <v>0</v>
      </c>
    </row>
    <row r="2955" spans="1:16" x14ac:dyDescent="0.25">
      <c r="A2955" s="526">
        <v>922</v>
      </c>
      <c r="B2955" s="529" t="s">
        <v>2571</v>
      </c>
      <c r="C2955" s="110">
        <v>11</v>
      </c>
      <c r="D2955" s="66"/>
      <c r="E2955" s="12"/>
      <c r="F2955" s="12"/>
      <c r="G2955" s="12"/>
      <c r="H2955" s="12"/>
      <c r="I2955" s="12"/>
      <c r="J2955" s="12"/>
      <c r="K2955" s="12"/>
      <c r="L2955" s="12"/>
      <c r="M2955" s="12"/>
      <c r="N2955" s="12"/>
      <c r="O2955" s="12"/>
      <c r="P2955" s="55">
        <f t="shared" si="144"/>
        <v>0</v>
      </c>
    </row>
    <row r="2956" spans="1:16" x14ac:dyDescent="0.25">
      <c r="A2956" s="527"/>
      <c r="B2956" s="530"/>
      <c r="C2956" s="110">
        <v>12</v>
      </c>
      <c r="D2956" s="66"/>
      <c r="E2956" s="12"/>
      <c r="F2956" s="12"/>
      <c r="G2956" s="12"/>
      <c r="H2956" s="12"/>
      <c r="I2956" s="12"/>
      <c r="J2956" s="12"/>
      <c r="K2956" s="12"/>
      <c r="L2956" s="12"/>
      <c r="M2956" s="12"/>
      <c r="N2956" s="12"/>
      <c r="O2956" s="12"/>
      <c r="P2956" s="55">
        <f t="shared" si="144"/>
        <v>0</v>
      </c>
    </row>
    <row r="2957" spans="1:16" x14ac:dyDescent="0.25">
      <c r="A2957" s="527"/>
      <c r="B2957" s="530"/>
      <c r="C2957" s="110">
        <v>13</v>
      </c>
      <c r="D2957" s="66"/>
      <c r="E2957" s="12"/>
      <c r="F2957" s="12"/>
      <c r="G2957" s="12"/>
      <c r="H2957" s="12"/>
      <c r="I2957" s="12"/>
      <c r="J2957" s="12"/>
      <c r="K2957" s="12"/>
      <c r="L2957" s="12"/>
      <c r="M2957" s="12"/>
      <c r="N2957" s="12"/>
      <c r="O2957" s="12"/>
      <c r="P2957" s="55">
        <f t="shared" si="144"/>
        <v>0</v>
      </c>
    </row>
    <row r="2958" spans="1:16" x14ac:dyDescent="0.25">
      <c r="A2958" s="527"/>
      <c r="B2958" s="530"/>
      <c r="C2958" s="110">
        <v>14</v>
      </c>
      <c r="D2958" s="66"/>
      <c r="E2958" s="12"/>
      <c r="F2958" s="12"/>
      <c r="G2958" s="12"/>
      <c r="H2958" s="12"/>
      <c r="I2958" s="12"/>
      <c r="J2958" s="12"/>
      <c r="K2958" s="12"/>
      <c r="L2958" s="12"/>
      <c r="M2958" s="12"/>
      <c r="N2958" s="12"/>
      <c r="O2958" s="12"/>
      <c r="P2958" s="55">
        <f t="shared" si="144"/>
        <v>0</v>
      </c>
    </row>
    <row r="2959" spans="1:16" x14ac:dyDescent="0.25">
      <c r="A2959" s="527"/>
      <c r="B2959" s="530"/>
      <c r="C2959" s="110">
        <v>15</v>
      </c>
      <c r="D2959" s="66"/>
      <c r="E2959" s="12"/>
      <c r="F2959" s="12"/>
      <c r="G2959" s="12"/>
      <c r="H2959" s="12"/>
      <c r="I2959" s="12"/>
      <c r="J2959" s="12"/>
      <c r="K2959" s="12"/>
      <c r="L2959" s="12"/>
      <c r="M2959" s="12"/>
      <c r="N2959" s="12"/>
      <c r="O2959" s="12"/>
      <c r="P2959" s="55">
        <f t="shared" si="144"/>
        <v>0</v>
      </c>
    </row>
    <row r="2960" spans="1:16" x14ac:dyDescent="0.25">
      <c r="A2960" s="527"/>
      <c r="B2960" s="530"/>
      <c r="C2960" s="110">
        <v>16</v>
      </c>
      <c r="D2960" s="66"/>
      <c r="E2960" s="12"/>
      <c r="F2960" s="12"/>
      <c r="G2960" s="12"/>
      <c r="H2960" s="12"/>
      <c r="I2960" s="12"/>
      <c r="J2960" s="12"/>
      <c r="K2960" s="12"/>
      <c r="L2960" s="12"/>
      <c r="M2960" s="12"/>
      <c r="N2960" s="12"/>
      <c r="O2960" s="12"/>
      <c r="P2960" s="55">
        <f t="shared" si="144"/>
        <v>0</v>
      </c>
    </row>
    <row r="2961" spans="1:16" x14ac:dyDescent="0.25">
      <c r="A2961" s="527"/>
      <c r="B2961" s="530"/>
      <c r="C2961" s="110">
        <v>17</v>
      </c>
      <c r="D2961" s="66"/>
      <c r="E2961" s="12"/>
      <c r="F2961" s="12"/>
      <c r="G2961" s="12"/>
      <c r="H2961" s="12"/>
      <c r="I2961" s="12"/>
      <c r="J2961" s="12"/>
      <c r="K2961" s="12"/>
      <c r="L2961" s="12"/>
      <c r="M2961" s="12"/>
      <c r="N2961" s="12"/>
      <c r="O2961" s="12"/>
      <c r="P2961" s="55">
        <f t="shared" si="144"/>
        <v>0</v>
      </c>
    </row>
    <row r="2962" spans="1:16" x14ac:dyDescent="0.25">
      <c r="A2962" s="527"/>
      <c r="B2962" s="530"/>
      <c r="C2962" s="110">
        <v>25</v>
      </c>
      <c r="D2962" s="66"/>
      <c r="E2962" s="12"/>
      <c r="F2962" s="12"/>
      <c r="G2962" s="12"/>
      <c r="H2962" s="12"/>
      <c r="I2962" s="12"/>
      <c r="J2962" s="12"/>
      <c r="K2962" s="12"/>
      <c r="L2962" s="12"/>
      <c r="M2962" s="12"/>
      <c r="N2962" s="12"/>
      <c r="O2962" s="12"/>
      <c r="P2962" s="55">
        <f t="shared" si="144"/>
        <v>0</v>
      </c>
    </row>
    <row r="2963" spans="1:16" x14ac:dyDescent="0.25">
      <c r="A2963" s="527"/>
      <c r="B2963" s="530"/>
      <c r="C2963" s="110">
        <v>26</v>
      </c>
      <c r="D2963" s="66"/>
      <c r="E2963" s="12"/>
      <c r="F2963" s="12"/>
      <c r="G2963" s="12"/>
      <c r="H2963" s="12"/>
      <c r="I2963" s="12"/>
      <c r="J2963" s="12"/>
      <c r="K2963" s="12"/>
      <c r="L2963" s="12"/>
      <c r="M2963" s="12"/>
      <c r="N2963" s="12"/>
      <c r="O2963" s="12"/>
      <c r="P2963" s="55">
        <f t="shared" si="144"/>
        <v>0</v>
      </c>
    </row>
    <row r="2964" spans="1:16" x14ac:dyDescent="0.25">
      <c r="A2964" s="528"/>
      <c r="B2964" s="531"/>
      <c r="C2964" s="110">
        <v>27</v>
      </c>
      <c r="D2964" s="66"/>
      <c r="E2964" s="12"/>
      <c r="F2964" s="12"/>
      <c r="G2964" s="12"/>
      <c r="H2964" s="12"/>
      <c r="I2964" s="12"/>
      <c r="J2964" s="12"/>
      <c r="K2964" s="12"/>
      <c r="L2964" s="12"/>
      <c r="M2964" s="12"/>
      <c r="N2964" s="12"/>
      <c r="O2964" s="12"/>
      <c r="P2964" s="55">
        <f t="shared" si="144"/>
        <v>0</v>
      </c>
    </row>
    <row r="2965" spans="1:16" x14ac:dyDescent="0.25">
      <c r="A2965" s="526">
        <v>923</v>
      </c>
      <c r="B2965" s="529" t="s">
        <v>2572</v>
      </c>
      <c r="C2965" s="110">
        <v>11</v>
      </c>
      <c r="D2965" s="66"/>
      <c r="E2965" s="12"/>
      <c r="F2965" s="12"/>
      <c r="G2965" s="12"/>
      <c r="H2965" s="12"/>
      <c r="I2965" s="12"/>
      <c r="J2965" s="12"/>
      <c r="K2965" s="12"/>
      <c r="L2965" s="12"/>
      <c r="M2965" s="12"/>
      <c r="N2965" s="12"/>
      <c r="O2965" s="12"/>
      <c r="P2965" s="55">
        <f t="shared" si="144"/>
        <v>0</v>
      </c>
    </row>
    <row r="2966" spans="1:16" x14ac:dyDescent="0.25">
      <c r="A2966" s="527"/>
      <c r="B2966" s="530"/>
      <c r="C2966" s="110">
        <v>12</v>
      </c>
      <c r="D2966" s="66"/>
      <c r="E2966" s="12"/>
      <c r="F2966" s="12"/>
      <c r="G2966" s="12"/>
      <c r="H2966" s="12"/>
      <c r="I2966" s="12"/>
      <c r="J2966" s="12"/>
      <c r="K2966" s="12"/>
      <c r="L2966" s="12"/>
      <c r="M2966" s="12"/>
      <c r="N2966" s="12"/>
      <c r="O2966" s="12"/>
      <c r="P2966" s="55">
        <f t="shared" si="144"/>
        <v>0</v>
      </c>
    </row>
    <row r="2967" spans="1:16" x14ac:dyDescent="0.25">
      <c r="A2967" s="527"/>
      <c r="B2967" s="530"/>
      <c r="C2967" s="110">
        <v>13</v>
      </c>
      <c r="D2967" s="66"/>
      <c r="E2967" s="12"/>
      <c r="F2967" s="12"/>
      <c r="G2967" s="12"/>
      <c r="H2967" s="12"/>
      <c r="I2967" s="12"/>
      <c r="J2967" s="12"/>
      <c r="K2967" s="12"/>
      <c r="L2967" s="12"/>
      <c r="M2967" s="12"/>
      <c r="N2967" s="12"/>
      <c r="O2967" s="12"/>
      <c r="P2967" s="55">
        <f t="shared" si="144"/>
        <v>0</v>
      </c>
    </row>
    <row r="2968" spans="1:16" x14ac:dyDescent="0.25">
      <c r="A2968" s="527"/>
      <c r="B2968" s="530"/>
      <c r="C2968" s="110">
        <v>14</v>
      </c>
      <c r="D2968" s="66"/>
      <c r="E2968" s="12"/>
      <c r="F2968" s="12"/>
      <c r="G2968" s="12"/>
      <c r="H2968" s="12"/>
      <c r="I2968" s="12"/>
      <c r="J2968" s="12"/>
      <c r="K2968" s="12"/>
      <c r="L2968" s="12"/>
      <c r="M2968" s="12"/>
      <c r="N2968" s="12"/>
      <c r="O2968" s="12"/>
      <c r="P2968" s="55">
        <f t="shared" si="144"/>
        <v>0</v>
      </c>
    </row>
    <row r="2969" spans="1:16" x14ac:dyDescent="0.25">
      <c r="A2969" s="527"/>
      <c r="B2969" s="530"/>
      <c r="C2969" s="110">
        <v>15</v>
      </c>
      <c r="D2969" s="66"/>
      <c r="E2969" s="12"/>
      <c r="F2969" s="12"/>
      <c r="G2969" s="12"/>
      <c r="H2969" s="12"/>
      <c r="I2969" s="12"/>
      <c r="J2969" s="12"/>
      <c r="K2969" s="12"/>
      <c r="L2969" s="12"/>
      <c r="M2969" s="12"/>
      <c r="N2969" s="12"/>
      <c r="O2969" s="12"/>
      <c r="P2969" s="55">
        <f t="shared" si="144"/>
        <v>0</v>
      </c>
    </row>
    <row r="2970" spans="1:16" x14ac:dyDescent="0.25">
      <c r="A2970" s="527"/>
      <c r="B2970" s="530"/>
      <c r="C2970" s="110">
        <v>16</v>
      </c>
      <c r="D2970" s="66"/>
      <c r="E2970" s="12"/>
      <c r="F2970" s="12"/>
      <c r="G2970" s="12"/>
      <c r="H2970" s="12"/>
      <c r="I2970" s="12"/>
      <c r="J2970" s="12"/>
      <c r="K2970" s="12"/>
      <c r="L2970" s="12"/>
      <c r="M2970" s="12"/>
      <c r="N2970" s="12"/>
      <c r="O2970" s="12"/>
      <c r="P2970" s="55">
        <f t="shared" si="144"/>
        <v>0</v>
      </c>
    </row>
    <row r="2971" spans="1:16" x14ac:dyDescent="0.25">
      <c r="A2971" s="527"/>
      <c r="B2971" s="530"/>
      <c r="C2971" s="110">
        <v>17</v>
      </c>
      <c r="D2971" s="66"/>
      <c r="E2971" s="12"/>
      <c r="F2971" s="12"/>
      <c r="G2971" s="12"/>
      <c r="H2971" s="12"/>
      <c r="I2971" s="12"/>
      <c r="J2971" s="12"/>
      <c r="K2971" s="12"/>
      <c r="L2971" s="12"/>
      <c r="M2971" s="12"/>
      <c r="N2971" s="12"/>
      <c r="O2971" s="12"/>
      <c r="P2971" s="55">
        <f t="shared" si="144"/>
        <v>0</v>
      </c>
    </row>
    <row r="2972" spans="1:16" x14ac:dyDescent="0.25">
      <c r="A2972" s="527"/>
      <c r="B2972" s="530"/>
      <c r="C2972" s="110">
        <v>25</v>
      </c>
      <c r="D2972" s="66"/>
      <c r="E2972" s="12"/>
      <c r="F2972" s="12"/>
      <c r="G2972" s="12"/>
      <c r="H2972" s="12"/>
      <c r="I2972" s="12"/>
      <c r="J2972" s="12"/>
      <c r="K2972" s="12"/>
      <c r="L2972" s="12"/>
      <c r="M2972" s="12"/>
      <c r="N2972" s="12"/>
      <c r="O2972" s="12"/>
      <c r="P2972" s="55">
        <f t="shared" si="144"/>
        <v>0</v>
      </c>
    </row>
    <row r="2973" spans="1:16" x14ac:dyDescent="0.25">
      <c r="A2973" s="527"/>
      <c r="B2973" s="530"/>
      <c r="C2973" s="110">
        <v>26</v>
      </c>
      <c r="D2973" s="66"/>
      <c r="E2973" s="12"/>
      <c r="F2973" s="12"/>
      <c r="G2973" s="12"/>
      <c r="H2973" s="12"/>
      <c r="I2973" s="12"/>
      <c r="J2973" s="12"/>
      <c r="K2973" s="12"/>
      <c r="L2973" s="12"/>
      <c r="M2973" s="12"/>
      <c r="N2973" s="12"/>
      <c r="O2973" s="12"/>
      <c r="P2973" s="55">
        <f t="shared" si="144"/>
        <v>0</v>
      </c>
    </row>
    <row r="2974" spans="1:16" x14ac:dyDescent="0.25">
      <c r="A2974" s="528"/>
      <c r="B2974" s="531"/>
      <c r="C2974" s="110">
        <v>27</v>
      </c>
      <c r="D2974" s="66"/>
      <c r="E2974" s="12"/>
      <c r="F2974" s="12"/>
      <c r="G2974" s="12"/>
      <c r="H2974" s="12"/>
      <c r="I2974" s="12"/>
      <c r="J2974" s="12"/>
      <c r="K2974" s="12"/>
      <c r="L2974" s="12"/>
      <c r="M2974" s="12"/>
      <c r="N2974" s="12"/>
      <c r="O2974" s="12"/>
      <c r="P2974" s="55">
        <f t="shared" si="144"/>
        <v>0</v>
      </c>
    </row>
    <row r="2975" spans="1:16" x14ac:dyDescent="0.25">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x14ac:dyDescent="0.25">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x14ac:dyDescent="0.25">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x14ac:dyDescent="0.25">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x14ac:dyDescent="0.25">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x14ac:dyDescent="0.25">
      <c r="A2980" s="74">
        <v>9300</v>
      </c>
      <c r="B2980" s="534" t="s">
        <v>2578</v>
      </c>
      <c r="C2980" s="535"/>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x14ac:dyDescent="0.25">
      <c r="A2981" s="526">
        <v>931</v>
      </c>
      <c r="B2981" s="529" t="s">
        <v>2579</v>
      </c>
      <c r="C2981" s="110">
        <v>11</v>
      </c>
      <c r="D2981" s="66"/>
      <c r="E2981" s="12"/>
      <c r="F2981" s="12"/>
      <c r="G2981" s="12"/>
      <c r="H2981" s="12"/>
      <c r="I2981" s="12"/>
      <c r="J2981" s="12"/>
      <c r="K2981" s="12"/>
      <c r="L2981" s="12"/>
      <c r="M2981" s="12"/>
      <c r="N2981" s="12"/>
      <c r="O2981" s="12"/>
      <c r="P2981" s="55">
        <f>SUM(D2981:O2981)</f>
        <v>0</v>
      </c>
    </row>
    <row r="2982" spans="1:16" x14ac:dyDescent="0.25">
      <c r="A2982" s="527"/>
      <c r="B2982" s="530"/>
      <c r="C2982" s="110">
        <v>12</v>
      </c>
      <c r="D2982" s="66"/>
      <c r="E2982" s="12"/>
      <c r="F2982" s="12"/>
      <c r="G2982" s="12"/>
      <c r="H2982" s="12"/>
      <c r="I2982" s="12"/>
      <c r="J2982" s="12"/>
      <c r="K2982" s="12"/>
      <c r="L2982" s="12"/>
      <c r="M2982" s="12"/>
      <c r="N2982" s="12"/>
      <c r="O2982" s="12"/>
      <c r="P2982" s="55">
        <f t="shared" ref="P2982:P2990" si="146">SUM(D2982:O2982)</f>
        <v>0</v>
      </c>
    </row>
    <row r="2983" spans="1:16" x14ac:dyDescent="0.25">
      <c r="A2983" s="527"/>
      <c r="B2983" s="530"/>
      <c r="C2983" s="110">
        <v>13</v>
      </c>
      <c r="D2983" s="66"/>
      <c r="E2983" s="12"/>
      <c r="F2983" s="12"/>
      <c r="G2983" s="12"/>
      <c r="H2983" s="12"/>
      <c r="I2983" s="12"/>
      <c r="J2983" s="12"/>
      <c r="K2983" s="12"/>
      <c r="L2983" s="12"/>
      <c r="M2983" s="12"/>
      <c r="N2983" s="12"/>
      <c r="O2983" s="12"/>
      <c r="P2983" s="55">
        <f t="shared" si="146"/>
        <v>0</v>
      </c>
    </row>
    <row r="2984" spans="1:16" x14ac:dyDescent="0.25">
      <c r="A2984" s="527"/>
      <c r="B2984" s="530"/>
      <c r="C2984" s="110">
        <v>14</v>
      </c>
      <c r="D2984" s="66"/>
      <c r="E2984" s="12"/>
      <c r="F2984" s="12"/>
      <c r="G2984" s="12"/>
      <c r="H2984" s="12"/>
      <c r="I2984" s="12"/>
      <c r="J2984" s="12"/>
      <c r="K2984" s="12"/>
      <c r="L2984" s="12"/>
      <c r="M2984" s="12"/>
      <c r="N2984" s="12"/>
      <c r="O2984" s="12"/>
      <c r="P2984" s="55">
        <f t="shared" si="146"/>
        <v>0</v>
      </c>
    </row>
    <row r="2985" spans="1:16" x14ac:dyDescent="0.25">
      <c r="A2985" s="527"/>
      <c r="B2985" s="530"/>
      <c r="C2985" s="110">
        <v>15</v>
      </c>
      <c r="D2985" s="66"/>
      <c r="E2985" s="12"/>
      <c r="F2985" s="12"/>
      <c r="G2985" s="12"/>
      <c r="H2985" s="12"/>
      <c r="I2985" s="12"/>
      <c r="J2985" s="12"/>
      <c r="K2985" s="12"/>
      <c r="L2985" s="12"/>
      <c r="M2985" s="12"/>
      <c r="N2985" s="12"/>
      <c r="O2985" s="12"/>
      <c r="P2985" s="55">
        <f t="shared" si="146"/>
        <v>0</v>
      </c>
    </row>
    <row r="2986" spans="1:16" x14ac:dyDescent="0.25">
      <c r="A2986" s="527"/>
      <c r="B2986" s="530"/>
      <c r="C2986" s="110">
        <v>16</v>
      </c>
      <c r="D2986" s="66"/>
      <c r="E2986" s="12"/>
      <c r="F2986" s="12"/>
      <c r="G2986" s="12"/>
      <c r="H2986" s="12"/>
      <c r="I2986" s="12"/>
      <c r="J2986" s="12"/>
      <c r="K2986" s="12"/>
      <c r="L2986" s="12"/>
      <c r="M2986" s="12"/>
      <c r="N2986" s="12"/>
      <c r="O2986" s="12"/>
      <c r="P2986" s="55">
        <f t="shared" si="146"/>
        <v>0</v>
      </c>
    </row>
    <row r="2987" spans="1:16" x14ac:dyDescent="0.25">
      <c r="A2987" s="527"/>
      <c r="B2987" s="530"/>
      <c r="C2987" s="110">
        <v>17</v>
      </c>
      <c r="D2987" s="66"/>
      <c r="E2987" s="12"/>
      <c r="F2987" s="12"/>
      <c r="G2987" s="12"/>
      <c r="H2987" s="12"/>
      <c r="I2987" s="12"/>
      <c r="J2987" s="12"/>
      <c r="K2987" s="12"/>
      <c r="L2987" s="12"/>
      <c r="M2987" s="12"/>
      <c r="N2987" s="12"/>
      <c r="O2987" s="12"/>
      <c r="P2987" s="55">
        <f t="shared" si="146"/>
        <v>0</v>
      </c>
    </row>
    <row r="2988" spans="1:16" x14ac:dyDescent="0.25">
      <c r="A2988" s="527"/>
      <c r="B2988" s="530"/>
      <c r="C2988" s="110">
        <v>25</v>
      </c>
      <c r="D2988" s="66"/>
      <c r="E2988" s="12"/>
      <c r="F2988" s="12"/>
      <c r="G2988" s="12"/>
      <c r="H2988" s="12"/>
      <c r="I2988" s="12"/>
      <c r="J2988" s="12"/>
      <c r="K2988" s="12"/>
      <c r="L2988" s="12"/>
      <c r="M2988" s="12"/>
      <c r="N2988" s="12"/>
      <c r="O2988" s="12"/>
      <c r="P2988" s="55">
        <f t="shared" si="146"/>
        <v>0</v>
      </c>
    </row>
    <row r="2989" spans="1:16" x14ac:dyDescent="0.25">
      <c r="A2989" s="527"/>
      <c r="B2989" s="530"/>
      <c r="C2989" s="110">
        <v>26</v>
      </c>
      <c r="D2989" s="66"/>
      <c r="E2989" s="12"/>
      <c r="F2989" s="12"/>
      <c r="G2989" s="12"/>
      <c r="H2989" s="12"/>
      <c r="I2989" s="12"/>
      <c r="J2989" s="12"/>
      <c r="K2989" s="12"/>
      <c r="L2989" s="12"/>
      <c r="M2989" s="12"/>
      <c r="N2989" s="12"/>
      <c r="O2989" s="12"/>
      <c r="P2989" s="55">
        <f t="shared" si="146"/>
        <v>0</v>
      </c>
    </row>
    <row r="2990" spans="1:16" x14ac:dyDescent="0.25">
      <c r="A2990" s="528"/>
      <c r="B2990" s="531"/>
      <c r="C2990" s="110">
        <v>27</v>
      </c>
      <c r="D2990" s="66"/>
      <c r="E2990" s="12"/>
      <c r="F2990" s="12"/>
      <c r="G2990" s="12"/>
      <c r="H2990" s="12"/>
      <c r="I2990" s="12"/>
      <c r="J2990" s="12"/>
      <c r="K2990" s="12"/>
      <c r="L2990" s="12"/>
      <c r="M2990" s="12"/>
      <c r="N2990" s="12"/>
      <c r="O2990" s="12"/>
      <c r="P2990" s="55">
        <f t="shared" si="146"/>
        <v>0</v>
      </c>
    </row>
    <row r="2991" spans="1:16" x14ac:dyDescent="0.25">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25">
      <c r="A2992" s="74">
        <v>9400</v>
      </c>
      <c r="B2992" s="534" t="s">
        <v>2581</v>
      </c>
      <c r="C2992" s="535"/>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x14ac:dyDescent="0.25">
      <c r="A2993" s="526">
        <v>941</v>
      </c>
      <c r="B2993" s="529" t="s">
        <v>2582</v>
      </c>
      <c r="C2993" s="110">
        <v>11</v>
      </c>
      <c r="D2993" s="66"/>
      <c r="E2993" s="12"/>
      <c r="F2993" s="12"/>
      <c r="G2993" s="12"/>
      <c r="H2993" s="12"/>
      <c r="I2993" s="12"/>
      <c r="J2993" s="12"/>
      <c r="K2993" s="12"/>
      <c r="L2993" s="12"/>
      <c r="M2993" s="12"/>
      <c r="N2993" s="12"/>
      <c r="O2993" s="12"/>
      <c r="P2993" s="55">
        <f>SUM(D2993:O2993)</f>
        <v>0</v>
      </c>
    </row>
    <row r="2994" spans="1:16" x14ac:dyDescent="0.25">
      <c r="A2994" s="527"/>
      <c r="B2994" s="530"/>
      <c r="C2994" s="110">
        <v>12</v>
      </c>
      <c r="D2994" s="66"/>
      <c r="E2994" s="12"/>
      <c r="F2994" s="12"/>
      <c r="G2994" s="12"/>
      <c r="H2994" s="12"/>
      <c r="I2994" s="12"/>
      <c r="J2994" s="12"/>
      <c r="K2994" s="12"/>
      <c r="L2994" s="12"/>
      <c r="M2994" s="12"/>
      <c r="N2994" s="12"/>
      <c r="O2994" s="12"/>
      <c r="P2994" s="55">
        <f t="shared" ref="P2994:P3002" si="148">SUM(D2994:O2994)</f>
        <v>0</v>
      </c>
    </row>
    <row r="2995" spans="1:16" x14ac:dyDescent="0.25">
      <c r="A2995" s="527"/>
      <c r="B2995" s="530"/>
      <c r="C2995" s="110">
        <v>13</v>
      </c>
      <c r="D2995" s="66"/>
      <c r="E2995" s="12"/>
      <c r="F2995" s="12"/>
      <c r="G2995" s="12"/>
      <c r="H2995" s="12"/>
      <c r="I2995" s="12"/>
      <c r="J2995" s="12"/>
      <c r="K2995" s="12"/>
      <c r="L2995" s="12"/>
      <c r="M2995" s="12"/>
      <c r="N2995" s="12"/>
      <c r="O2995" s="12"/>
      <c r="P2995" s="55">
        <f t="shared" si="148"/>
        <v>0</v>
      </c>
    </row>
    <row r="2996" spans="1:16" x14ac:dyDescent="0.25">
      <c r="A2996" s="527"/>
      <c r="B2996" s="530"/>
      <c r="C2996" s="110">
        <v>14</v>
      </c>
      <c r="D2996" s="66"/>
      <c r="E2996" s="12"/>
      <c r="F2996" s="12"/>
      <c r="G2996" s="12"/>
      <c r="H2996" s="12"/>
      <c r="I2996" s="12"/>
      <c r="J2996" s="12"/>
      <c r="K2996" s="12"/>
      <c r="L2996" s="12"/>
      <c r="M2996" s="12"/>
      <c r="N2996" s="12"/>
      <c r="O2996" s="12"/>
      <c r="P2996" s="55">
        <f t="shared" si="148"/>
        <v>0</v>
      </c>
    </row>
    <row r="2997" spans="1:16" x14ac:dyDescent="0.25">
      <c r="A2997" s="527"/>
      <c r="B2997" s="530"/>
      <c r="C2997" s="110">
        <v>15</v>
      </c>
      <c r="D2997" s="66"/>
      <c r="E2997" s="12"/>
      <c r="F2997" s="12"/>
      <c r="G2997" s="12"/>
      <c r="H2997" s="12"/>
      <c r="I2997" s="12"/>
      <c r="J2997" s="12"/>
      <c r="K2997" s="12"/>
      <c r="L2997" s="12"/>
      <c r="M2997" s="12"/>
      <c r="N2997" s="12"/>
      <c r="O2997" s="12"/>
      <c r="P2997" s="55">
        <f t="shared" si="148"/>
        <v>0</v>
      </c>
    </row>
    <row r="2998" spans="1:16" x14ac:dyDescent="0.25">
      <c r="A2998" s="527"/>
      <c r="B2998" s="530"/>
      <c r="C2998" s="110">
        <v>16</v>
      </c>
      <c r="D2998" s="66"/>
      <c r="E2998" s="12"/>
      <c r="F2998" s="12"/>
      <c r="G2998" s="12"/>
      <c r="H2998" s="12"/>
      <c r="I2998" s="12"/>
      <c r="J2998" s="12"/>
      <c r="K2998" s="12"/>
      <c r="L2998" s="12"/>
      <c r="M2998" s="12"/>
      <c r="N2998" s="12"/>
      <c r="O2998" s="12"/>
      <c r="P2998" s="55">
        <f t="shared" si="148"/>
        <v>0</v>
      </c>
    </row>
    <row r="2999" spans="1:16" x14ac:dyDescent="0.25">
      <c r="A2999" s="527"/>
      <c r="B2999" s="530"/>
      <c r="C2999" s="110">
        <v>17</v>
      </c>
      <c r="D2999" s="66"/>
      <c r="E2999" s="12"/>
      <c r="F2999" s="12"/>
      <c r="G2999" s="12"/>
      <c r="H2999" s="12"/>
      <c r="I2999" s="12"/>
      <c r="J2999" s="12"/>
      <c r="K2999" s="12"/>
      <c r="L2999" s="12"/>
      <c r="M2999" s="12"/>
      <c r="N2999" s="12"/>
      <c r="O2999" s="12"/>
      <c r="P2999" s="55">
        <f t="shared" si="148"/>
        <v>0</v>
      </c>
    </row>
    <row r="3000" spans="1:16" x14ac:dyDescent="0.25">
      <c r="A3000" s="527"/>
      <c r="B3000" s="530"/>
      <c r="C3000" s="110">
        <v>25</v>
      </c>
      <c r="D3000" s="66"/>
      <c r="E3000" s="12"/>
      <c r="F3000" s="12"/>
      <c r="G3000" s="12"/>
      <c r="H3000" s="12"/>
      <c r="I3000" s="12"/>
      <c r="J3000" s="12"/>
      <c r="K3000" s="12"/>
      <c r="L3000" s="12"/>
      <c r="M3000" s="12"/>
      <c r="N3000" s="12"/>
      <c r="O3000" s="12"/>
      <c r="P3000" s="55">
        <f t="shared" si="148"/>
        <v>0</v>
      </c>
    </row>
    <row r="3001" spans="1:16" x14ac:dyDescent="0.25">
      <c r="A3001" s="527"/>
      <c r="B3001" s="530"/>
      <c r="C3001" s="110">
        <v>26</v>
      </c>
      <c r="D3001" s="66"/>
      <c r="E3001" s="12"/>
      <c r="F3001" s="12"/>
      <c r="G3001" s="12"/>
      <c r="H3001" s="12"/>
      <c r="I3001" s="12"/>
      <c r="J3001" s="12"/>
      <c r="K3001" s="12"/>
      <c r="L3001" s="12"/>
      <c r="M3001" s="12"/>
      <c r="N3001" s="12"/>
      <c r="O3001" s="12"/>
      <c r="P3001" s="55">
        <f t="shared" si="148"/>
        <v>0</v>
      </c>
    </row>
    <row r="3002" spans="1:16" x14ac:dyDescent="0.25">
      <c r="A3002" s="528"/>
      <c r="B3002" s="531"/>
      <c r="C3002" s="110">
        <v>27</v>
      </c>
      <c r="D3002" s="66"/>
      <c r="E3002" s="12"/>
      <c r="F3002" s="12"/>
      <c r="G3002" s="12"/>
      <c r="H3002" s="12"/>
      <c r="I3002" s="12"/>
      <c r="J3002" s="12"/>
      <c r="K3002" s="12"/>
      <c r="L3002" s="12"/>
      <c r="M3002" s="12"/>
      <c r="N3002" s="12"/>
      <c r="O3002" s="12"/>
      <c r="P3002" s="55">
        <f t="shared" si="148"/>
        <v>0</v>
      </c>
    </row>
    <row r="3003" spans="1:16" x14ac:dyDescent="0.25">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25">
      <c r="A3004" s="74">
        <v>9500</v>
      </c>
      <c r="B3004" s="534" t="s">
        <v>2584</v>
      </c>
      <c r="C3004" s="535"/>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x14ac:dyDescent="0.25">
      <c r="A3005" s="526">
        <v>951</v>
      </c>
      <c r="B3005" s="529" t="s">
        <v>2585</v>
      </c>
      <c r="C3005" s="110">
        <v>11</v>
      </c>
      <c r="D3005" s="66"/>
      <c r="E3005" s="12"/>
      <c r="F3005" s="12"/>
      <c r="G3005" s="12"/>
      <c r="H3005" s="12"/>
      <c r="I3005" s="12"/>
      <c r="J3005" s="12"/>
      <c r="K3005" s="12"/>
      <c r="L3005" s="12"/>
      <c r="M3005" s="12"/>
      <c r="N3005" s="12"/>
      <c r="O3005" s="12"/>
      <c r="P3005" s="55">
        <f>SUM(D3005:O3005)</f>
        <v>0</v>
      </c>
    </row>
    <row r="3006" spans="1:16" x14ac:dyDescent="0.25">
      <c r="A3006" s="527"/>
      <c r="B3006" s="530"/>
      <c r="C3006" s="110">
        <v>12</v>
      </c>
      <c r="D3006" s="66"/>
      <c r="E3006" s="12"/>
      <c r="F3006" s="12"/>
      <c r="G3006" s="12"/>
      <c r="H3006" s="12"/>
      <c r="I3006" s="12"/>
      <c r="J3006" s="12"/>
      <c r="K3006" s="12"/>
      <c r="L3006" s="12"/>
      <c r="M3006" s="12"/>
      <c r="N3006" s="12"/>
      <c r="O3006" s="12"/>
      <c r="P3006" s="55">
        <f t="shared" ref="P3006:P3014" si="150">SUM(D3006:O3006)</f>
        <v>0</v>
      </c>
    </row>
    <row r="3007" spans="1:16" x14ac:dyDescent="0.25">
      <c r="A3007" s="527"/>
      <c r="B3007" s="530"/>
      <c r="C3007" s="110">
        <v>13</v>
      </c>
      <c r="D3007" s="66"/>
      <c r="E3007" s="12"/>
      <c r="F3007" s="12"/>
      <c r="G3007" s="12"/>
      <c r="H3007" s="12"/>
      <c r="I3007" s="12"/>
      <c r="J3007" s="12"/>
      <c r="K3007" s="12"/>
      <c r="L3007" s="12"/>
      <c r="M3007" s="12"/>
      <c r="N3007" s="12"/>
      <c r="O3007" s="12"/>
      <c r="P3007" s="55">
        <f t="shared" si="150"/>
        <v>0</v>
      </c>
    </row>
    <row r="3008" spans="1:16" x14ac:dyDescent="0.25">
      <c r="A3008" s="527"/>
      <c r="B3008" s="530"/>
      <c r="C3008" s="110">
        <v>14</v>
      </c>
      <c r="D3008" s="66"/>
      <c r="E3008" s="12"/>
      <c r="F3008" s="12"/>
      <c r="G3008" s="12"/>
      <c r="H3008" s="12"/>
      <c r="I3008" s="12"/>
      <c r="J3008" s="12"/>
      <c r="K3008" s="12"/>
      <c r="L3008" s="12"/>
      <c r="M3008" s="12"/>
      <c r="N3008" s="12"/>
      <c r="O3008" s="12"/>
      <c r="P3008" s="55">
        <f t="shared" si="150"/>
        <v>0</v>
      </c>
    </row>
    <row r="3009" spans="1:16" x14ac:dyDescent="0.25">
      <c r="A3009" s="527"/>
      <c r="B3009" s="530"/>
      <c r="C3009" s="110">
        <v>15</v>
      </c>
      <c r="D3009" s="66"/>
      <c r="E3009" s="12"/>
      <c r="F3009" s="12"/>
      <c r="G3009" s="12"/>
      <c r="H3009" s="12"/>
      <c r="I3009" s="12"/>
      <c r="J3009" s="12"/>
      <c r="K3009" s="12"/>
      <c r="L3009" s="12"/>
      <c r="M3009" s="12"/>
      <c r="N3009" s="12"/>
      <c r="O3009" s="12"/>
      <c r="P3009" s="55">
        <f t="shared" si="150"/>
        <v>0</v>
      </c>
    </row>
    <row r="3010" spans="1:16" x14ac:dyDescent="0.25">
      <c r="A3010" s="527"/>
      <c r="B3010" s="530"/>
      <c r="C3010" s="110">
        <v>16</v>
      </c>
      <c r="D3010" s="66"/>
      <c r="E3010" s="12"/>
      <c r="F3010" s="12"/>
      <c r="G3010" s="12"/>
      <c r="H3010" s="12"/>
      <c r="I3010" s="12"/>
      <c r="J3010" s="12"/>
      <c r="K3010" s="12"/>
      <c r="L3010" s="12"/>
      <c r="M3010" s="12"/>
      <c r="N3010" s="12"/>
      <c r="O3010" s="12"/>
      <c r="P3010" s="55">
        <f t="shared" si="150"/>
        <v>0</v>
      </c>
    </row>
    <row r="3011" spans="1:16" x14ac:dyDescent="0.25">
      <c r="A3011" s="527"/>
      <c r="B3011" s="530"/>
      <c r="C3011" s="110">
        <v>17</v>
      </c>
      <c r="D3011" s="66"/>
      <c r="E3011" s="12"/>
      <c r="F3011" s="12"/>
      <c r="G3011" s="12"/>
      <c r="H3011" s="12"/>
      <c r="I3011" s="12"/>
      <c r="J3011" s="12"/>
      <c r="K3011" s="12"/>
      <c r="L3011" s="12"/>
      <c r="M3011" s="12"/>
      <c r="N3011" s="12"/>
      <c r="O3011" s="12"/>
      <c r="P3011" s="55">
        <f t="shared" si="150"/>
        <v>0</v>
      </c>
    </row>
    <row r="3012" spans="1:16" x14ac:dyDescent="0.25">
      <c r="A3012" s="527"/>
      <c r="B3012" s="530"/>
      <c r="C3012" s="110">
        <v>25</v>
      </c>
      <c r="D3012" s="66"/>
      <c r="E3012" s="12"/>
      <c r="F3012" s="12"/>
      <c r="G3012" s="12"/>
      <c r="H3012" s="12"/>
      <c r="I3012" s="12"/>
      <c r="J3012" s="12"/>
      <c r="K3012" s="12"/>
      <c r="L3012" s="12"/>
      <c r="M3012" s="12"/>
      <c r="N3012" s="12"/>
      <c r="O3012" s="12"/>
      <c r="P3012" s="55">
        <f t="shared" si="150"/>
        <v>0</v>
      </c>
    </row>
    <row r="3013" spans="1:16" x14ac:dyDescent="0.25">
      <c r="A3013" s="527"/>
      <c r="B3013" s="530"/>
      <c r="C3013" s="110">
        <v>26</v>
      </c>
      <c r="D3013" s="66"/>
      <c r="E3013" s="12"/>
      <c r="F3013" s="12"/>
      <c r="G3013" s="12"/>
      <c r="H3013" s="12"/>
      <c r="I3013" s="12"/>
      <c r="J3013" s="12"/>
      <c r="K3013" s="12"/>
      <c r="L3013" s="12"/>
      <c r="M3013" s="12"/>
      <c r="N3013" s="12"/>
      <c r="O3013" s="12"/>
      <c r="P3013" s="55">
        <f t="shared" si="150"/>
        <v>0</v>
      </c>
    </row>
    <row r="3014" spans="1:16" x14ac:dyDescent="0.25">
      <c r="A3014" s="528"/>
      <c r="B3014" s="531"/>
      <c r="C3014" s="110">
        <v>27</v>
      </c>
      <c r="D3014" s="66"/>
      <c r="E3014" s="12"/>
      <c r="F3014" s="12"/>
      <c r="G3014" s="12"/>
      <c r="H3014" s="12"/>
      <c r="I3014" s="12"/>
      <c r="J3014" s="12"/>
      <c r="K3014" s="12"/>
      <c r="L3014" s="12"/>
      <c r="M3014" s="12"/>
      <c r="N3014" s="12"/>
      <c r="O3014" s="12"/>
      <c r="P3014" s="55">
        <f t="shared" si="150"/>
        <v>0</v>
      </c>
    </row>
    <row r="3015" spans="1:16" x14ac:dyDescent="0.25">
      <c r="A3015" s="74">
        <v>9600</v>
      </c>
      <c r="B3015" s="534" t="s">
        <v>2586</v>
      </c>
      <c r="C3015" s="535"/>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x14ac:dyDescent="0.25">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x14ac:dyDescent="0.25">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x14ac:dyDescent="0.25">
      <c r="A3018" s="74">
        <v>9900</v>
      </c>
      <c r="B3018" s="534" t="s">
        <v>2949</v>
      </c>
      <c r="C3018" s="535"/>
      <c r="D3018" s="72">
        <f>SUM(D3019:D3028)</f>
        <v>1800000</v>
      </c>
      <c r="E3018" s="72">
        <f t="shared" ref="E3018:O3018" si="153">SUM(E3019:E3028)</f>
        <v>1800000</v>
      </c>
      <c r="F3018" s="72">
        <f t="shared" si="153"/>
        <v>1800000</v>
      </c>
      <c r="G3018" s="72">
        <f t="shared" si="153"/>
        <v>1800000</v>
      </c>
      <c r="H3018" s="72">
        <f t="shared" si="153"/>
        <v>1800000</v>
      </c>
      <c r="I3018" s="72">
        <f t="shared" si="153"/>
        <v>1800000</v>
      </c>
      <c r="J3018" s="72">
        <f t="shared" si="153"/>
        <v>1800000</v>
      </c>
      <c r="K3018" s="72">
        <f t="shared" si="153"/>
        <v>1800000</v>
      </c>
      <c r="L3018" s="72">
        <f t="shared" si="153"/>
        <v>1800000</v>
      </c>
      <c r="M3018" s="72">
        <f t="shared" si="153"/>
        <v>0</v>
      </c>
      <c r="N3018" s="72">
        <f t="shared" si="153"/>
        <v>0</v>
      </c>
      <c r="O3018" s="72">
        <f t="shared" si="153"/>
        <v>0</v>
      </c>
      <c r="P3018" s="72">
        <f>SUM(P3019:P3028)</f>
        <v>16200000</v>
      </c>
    </row>
    <row r="3019" spans="1:16" x14ac:dyDescent="0.25">
      <c r="A3019" s="526">
        <v>991</v>
      </c>
      <c r="B3019" s="529" t="s">
        <v>2589</v>
      </c>
      <c r="C3019" s="110">
        <v>11</v>
      </c>
      <c r="D3019" s="66">
        <v>1800000</v>
      </c>
      <c r="E3019" s="12">
        <v>1800000</v>
      </c>
      <c r="F3019" s="12">
        <v>1800000</v>
      </c>
      <c r="G3019" s="12">
        <v>1800000</v>
      </c>
      <c r="H3019" s="12">
        <v>1800000</v>
      </c>
      <c r="I3019" s="12">
        <v>1800000</v>
      </c>
      <c r="J3019" s="12">
        <v>1800000</v>
      </c>
      <c r="K3019" s="12">
        <v>1076966</v>
      </c>
      <c r="L3019" s="12"/>
      <c r="M3019" s="12"/>
      <c r="N3019" s="12"/>
      <c r="O3019" s="12"/>
      <c r="P3019" s="55">
        <f>SUM(D3019:O3019)</f>
        <v>13676966</v>
      </c>
    </row>
    <row r="3020" spans="1:16" x14ac:dyDescent="0.25">
      <c r="A3020" s="527"/>
      <c r="B3020" s="530"/>
      <c r="C3020" s="110">
        <v>12</v>
      </c>
      <c r="D3020" s="66"/>
      <c r="E3020" s="12"/>
      <c r="F3020" s="12"/>
      <c r="G3020" s="12"/>
      <c r="H3020" s="12"/>
      <c r="I3020" s="12"/>
      <c r="J3020" s="12"/>
      <c r="K3020" s="12"/>
      <c r="L3020" s="12"/>
      <c r="M3020" s="12"/>
      <c r="N3020" s="12"/>
      <c r="O3020" s="12"/>
      <c r="P3020" s="55">
        <f t="shared" ref="P3020:P3028" si="154">SUM(D3020:O3020)</f>
        <v>0</v>
      </c>
    </row>
    <row r="3021" spans="1:16" x14ac:dyDescent="0.25">
      <c r="A3021" s="527"/>
      <c r="B3021" s="530"/>
      <c r="C3021" s="110">
        <v>13</v>
      </c>
      <c r="D3021" s="66"/>
      <c r="E3021" s="12"/>
      <c r="F3021" s="12"/>
      <c r="G3021" s="12"/>
      <c r="H3021" s="12"/>
      <c r="I3021" s="12"/>
      <c r="J3021" s="12"/>
      <c r="K3021" s="12"/>
      <c r="L3021" s="12"/>
      <c r="M3021" s="12"/>
      <c r="N3021" s="12"/>
      <c r="O3021" s="12"/>
      <c r="P3021" s="55">
        <f t="shared" si="154"/>
        <v>0</v>
      </c>
    </row>
    <row r="3022" spans="1:16" x14ac:dyDescent="0.25">
      <c r="A3022" s="527"/>
      <c r="B3022" s="530"/>
      <c r="C3022" s="110">
        <v>14</v>
      </c>
      <c r="D3022" s="66"/>
      <c r="E3022" s="12"/>
      <c r="F3022" s="12"/>
      <c r="G3022" s="12"/>
      <c r="H3022" s="12"/>
      <c r="I3022" s="12"/>
      <c r="J3022" s="12"/>
      <c r="K3022" s="12"/>
      <c r="L3022" s="12"/>
      <c r="M3022" s="12"/>
      <c r="N3022" s="12"/>
      <c r="O3022" s="12"/>
      <c r="P3022" s="55">
        <f t="shared" si="154"/>
        <v>0</v>
      </c>
    </row>
    <row r="3023" spans="1:16" x14ac:dyDescent="0.25">
      <c r="A3023" s="527"/>
      <c r="B3023" s="530"/>
      <c r="C3023" s="110">
        <v>15</v>
      </c>
      <c r="D3023" s="66"/>
      <c r="E3023" s="12"/>
      <c r="F3023" s="12"/>
      <c r="G3023" s="12"/>
      <c r="H3023" s="12"/>
      <c r="I3023" s="12"/>
      <c r="J3023" s="12"/>
      <c r="K3023" s="12">
        <f>1800000-1076966</f>
        <v>723034</v>
      </c>
      <c r="L3023" s="12">
        <v>1800000</v>
      </c>
      <c r="M3023" s="12"/>
      <c r="N3023" s="12"/>
      <c r="O3023" s="12"/>
      <c r="P3023" s="55">
        <f t="shared" si="154"/>
        <v>2523034</v>
      </c>
    </row>
    <row r="3024" spans="1:16" x14ac:dyDescent="0.25">
      <c r="A3024" s="527"/>
      <c r="B3024" s="530"/>
      <c r="C3024" s="110">
        <v>16</v>
      </c>
      <c r="D3024" s="66"/>
      <c r="E3024" s="12"/>
      <c r="F3024" s="12"/>
      <c r="G3024" s="12"/>
      <c r="H3024" s="12"/>
      <c r="I3024" s="12"/>
      <c r="J3024" s="12"/>
      <c r="K3024" s="12"/>
      <c r="L3024" s="12"/>
      <c r="M3024" s="12"/>
      <c r="N3024" s="12"/>
      <c r="O3024" s="12"/>
      <c r="P3024" s="55">
        <f t="shared" si="154"/>
        <v>0</v>
      </c>
    </row>
    <row r="3025" spans="1:16" x14ac:dyDescent="0.25">
      <c r="A3025" s="527"/>
      <c r="B3025" s="530"/>
      <c r="C3025" s="110">
        <v>17</v>
      </c>
      <c r="D3025" s="66"/>
      <c r="E3025" s="12"/>
      <c r="F3025" s="12"/>
      <c r="G3025" s="12"/>
      <c r="H3025" s="12"/>
      <c r="I3025" s="12"/>
      <c r="J3025" s="12"/>
      <c r="K3025" s="12"/>
      <c r="L3025" s="12"/>
      <c r="M3025" s="12"/>
      <c r="N3025" s="12"/>
      <c r="O3025" s="12"/>
      <c r="P3025" s="55">
        <f t="shared" si="154"/>
        <v>0</v>
      </c>
    </row>
    <row r="3026" spans="1:16" x14ac:dyDescent="0.25">
      <c r="A3026" s="527"/>
      <c r="B3026" s="530"/>
      <c r="C3026" s="110">
        <v>25</v>
      </c>
      <c r="D3026" s="66"/>
      <c r="E3026" s="12"/>
      <c r="F3026" s="12"/>
      <c r="G3026" s="12"/>
      <c r="H3026" s="12"/>
      <c r="I3026" s="12"/>
      <c r="J3026" s="12"/>
      <c r="K3026" s="12"/>
      <c r="L3026" s="12"/>
      <c r="M3026" s="12"/>
      <c r="N3026" s="12"/>
      <c r="O3026" s="12"/>
      <c r="P3026" s="55">
        <f t="shared" si="154"/>
        <v>0</v>
      </c>
    </row>
    <row r="3027" spans="1:16" x14ac:dyDescent="0.25">
      <c r="A3027" s="527"/>
      <c r="B3027" s="530"/>
      <c r="C3027" s="110">
        <v>26</v>
      </c>
      <c r="D3027" s="66"/>
      <c r="E3027" s="12"/>
      <c r="F3027" s="12"/>
      <c r="G3027" s="12"/>
      <c r="H3027" s="12"/>
      <c r="I3027" s="12"/>
      <c r="J3027" s="12"/>
      <c r="K3027" s="12"/>
      <c r="L3027" s="12"/>
      <c r="M3027" s="12"/>
      <c r="N3027" s="12"/>
      <c r="O3027" s="12"/>
      <c r="P3027" s="55">
        <f t="shared" si="154"/>
        <v>0</v>
      </c>
    </row>
    <row r="3028" spans="1:16" x14ac:dyDescent="0.25">
      <c r="A3028" s="528"/>
      <c r="B3028" s="531"/>
      <c r="C3028" s="110">
        <v>27</v>
      </c>
      <c r="D3028" s="66"/>
      <c r="E3028" s="12"/>
      <c r="F3028" s="12"/>
      <c r="G3028" s="12"/>
      <c r="H3028" s="12"/>
      <c r="I3028" s="12"/>
      <c r="J3028" s="12"/>
      <c r="K3028" s="12"/>
      <c r="L3028" s="12"/>
      <c r="M3028" s="12"/>
      <c r="N3028" s="12"/>
      <c r="O3028" s="12"/>
      <c r="P3028" s="55">
        <f t="shared" si="154"/>
        <v>0</v>
      </c>
    </row>
    <row r="3029" spans="1:16" x14ac:dyDescent="0.25">
      <c r="B3029" s="549" t="s">
        <v>2697</v>
      </c>
      <c r="C3029" s="550"/>
      <c r="D3029" s="33">
        <f t="shared" ref="D3029:P3029" si="155">D2+D264+D743+D1494+D1860+D2360+D2544+D2853+D2907</f>
        <v>10973132</v>
      </c>
      <c r="E3029" s="33">
        <f t="shared" si="155"/>
        <v>11350682</v>
      </c>
      <c r="F3029" s="33">
        <f t="shared" si="155"/>
        <v>11315132</v>
      </c>
      <c r="G3029" s="33">
        <f t="shared" si="155"/>
        <v>11660682</v>
      </c>
      <c r="H3029" s="33">
        <f t="shared" si="155"/>
        <v>11621182</v>
      </c>
      <c r="I3029" s="33">
        <f t="shared" si="155"/>
        <v>10785539</v>
      </c>
      <c r="J3029" s="33">
        <f t="shared" si="155"/>
        <v>11050682</v>
      </c>
      <c r="K3029" s="33">
        <f t="shared" si="155"/>
        <v>10450132</v>
      </c>
      <c r="L3029" s="33">
        <f t="shared" si="155"/>
        <v>11570682</v>
      </c>
      <c r="M3029" s="33">
        <f t="shared" si="155"/>
        <v>8720682</v>
      </c>
      <c r="N3029" s="33">
        <f t="shared" si="155"/>
        <v>8055682</v>
      </c>
      <c r="O3029" s="33">
        <f t="shared" si="155"/>
        <v>13773382</v>
      </c>
      <c r="P3029" s="33">
        <f t="shared" si="155"/>
        <v>131327591</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paperSize="5" scale="48" fitToHeight="45" orientation="landscape"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jorge sandoval pinto</cp:lastModifiedBy>
  <cp:lastPrinted>2023-11-28T17:57:10Z</cp:lastPrinted>
  <dcterms:created xsi:type="dcterms:W3CDTF">2018-10-16T17:38:59Z</dcterms:created>
  <dcterms:modified xsi:type="dcterms:W3CDTF">2023-11-28T18:07:12Z</dcterms:modified>
</cp:coreProperties>
</file>